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MK_2\Výkazy výměr\"/>
    </mc:Choice>
  </mc:AlternateContent>
  <bookViews>
    <workbookView xWindow="0" yWindow="0" windowWidth="28800" windowHeight="12300" activeTab="1"/>
  </bookViews>
  <sheets>
    <sheet name="Rekapitulace stavby" sheetId="1" r:id="rId1"/>
    <sheet name="Mesto24014 - Štěpánov ABS..." sheetId="2" r:id="rId2"/>
    <sheet name="Seznam figur" sheetId="3" r:id="rId3"/>
  </sheets>
  <definedNames>
    <definedName name="_xlnm._FilterDatabase" localSheetId="1" hidden="1">'Mesto24014 - Štěpánov ABS...'!$C$121:$K$199</definedName>
    <definedName name="_xlnm.Print_Titles" localSheetId="1">'Mesto24014 - Štěpánov ABS...'!$121:$121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'Mesto24014 - Štěpánov ABS...'!$C$4:$J$76,'Mesto24014 - Štěpánov ABS...'!$C$82:$J$105,'Mesto24014 - Štěpánov ABS...'!$C$111:$K$199</definedName>
    <definedName name="_xlnm.Print_Area" localSheetId="0">'Rekapitulace stavby'!$D$4:$AO$76,'Rekapitulace stavby'!$C$82:$AQ$96</definedName>
    <definedName name="_xlnm.Print_Area" localSheetId="2">'Seznam figur'!$C$4:$G$18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199" i="2"/>
  <c r="BH199" i="2"/>
  <c r="BG199" i="2"/>
  <c r="BF199" i="2"/>
  <c r="T199" i="2"/>
  <c r="T198" i="2"/>
  <c r="R199" i="2"/>
  <c r="R198" i="2" s="1"/>
  <c r="P199" i="2"/>
  <c r="P198" i="2"/>
  <c r="BI197" i="2"/>
  <c r="BH197" i="2"/>
  <c r="BG197" i="2"/>
  <c r="BF197" i="2"/>
  <c r="T197" i="2"/>
  <c r="T196" i="2"/>
  <c r="T195" i="2" s="1"/>
  <c r="R197" i="2"/>
  <c r="R196" i="2" s="1"/>
  <c r="R195" i="2" s="1"/>
  <c r="P197" i="2"/>
  <c r="P196" i="2"/>
  <c r="P195" i="2"/>
  <c r="BI194" i="2"/>
  <c r="BH194" i="2"/>
  <c r="BG194" i="2"/>
  <c r="BF194" i="2"/>
  <c r="T194" i="2"/>
  <c r="T193" i="2" s="1"/>
  <c r="R194" i="2"/>
  <c r="R193" i="2" s="1"/>
  <c r="P194" i="2"/>
  <c r="P193" i="2" s="1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89" i="2" s="1"/>
  <c r="J18" i="2"/>
  <c r="J16" i="2"/>
  <c r="E16" i="2"/>
  <c r="F119" i="2" s="1"/>
  <c r="J15" i="2"/>
  <c r="J10" i="2"/>
  <c r="J116" i="2"/>
  <c r="L90" i="1"/>
  <c r="AM90" i="1"/>
  <c r="AM89" i="1"/>
  <c r="L89" i="1"/>
  <c r="AM87" i="1"/>
  <c r="L87" i="1"/>
  <c r="L85" i="1"/>
  <c r="L84" i="1"/>
  <c r="BK194" i="2"/>
  <c r="BK180" i="2"/>
  <c r="BK168" i="2"/>
  <c r="BK144" i="2"/>
  <c r="J137" i="2"/>
  <c r="BK131" i="2"/>
  <c r="BK187" i="2"/>
  <c r="J178" i="2"/>
  <c r="J147" i="2"/>
  <c r="BK141" i="2"/>
  <c r="J158" i="2"/>
  <c r="J138" i="2"/>
  <c r="BK133" i="2"/>
  <c r="BK127" i="2"/>
  <c r="J199" i="2"/>
  <c r="J190" i="2"/>
  <c r="BK176" i="2"/>
  <c r="J168" i="2"/>
  <c r="BK137" i="2"/>
  <c r="J126" i="2"/>
  <c r="BK197" i="2"/>
  <c r="J185" i="2"/>
  <c r="J172" i="2"/>
  <c r="BK148" i="2"/>
  <c r="BK138" i="2"/>
  <c r="J133" i="2"/>
  <c r="BK190" i="2"/>
  <c r="J180" i="2"/>
  <c r="BK167" i="2"/>
  <c r="J142" i="2"/>
  <c r="AS94" i="1"/>
  <c r="BK140" i="2"/>
  <c r="BK129" i="2"/>
  <c r="BK126" i="2"/>
  <c r="J194" i="2"/>
  <c r="J182" i="2"/>
  <c r="J170" i="2"/>
  <c r="BK142" i="2"/>
  <c r="J128" i="2"/>
  <c r="BK189" i="2"/>
  <c r="BK183" i="2"/>
  <c r="J167" i="2"/>
  <c r="J140" i="2"/>
  <c r="J134" i="2"/>
  <c r="J192" i="2"/>
  <c r="BK182" i="2"/>
  <c r="BK170" i="2"/>
  <c r="J144" i="2"/>
  <c r="J127" i="2"/>
  <c r="BK157" i="2"/>
  <c r="BK134" i="2"/>
  <c r="BK128" i="2"/>
  <c r="BK192" i="2"/>
  <c r="J183" i="2"/>
  <c r="BK172" i="2"/>
  <c r="J148" i="2"/>
  <c r="J131" i="2"/>
  <c r="J125" i="2"/>
  <c r="J187" i="2"/>
  <c r="BK178" i="2"/>
  <c r="J157" i="2"/>
  <c r="J141" i="2"/>
  <c r="J135" i="2"/>
  <c r="BK199" i="2"/>
  <c r="BK185" i="2"/>
  <c r="J176" i="2"/>
  <c r="BK158" i="2"/>
  <c r="BK132" i="2"/>
  <c r="J174" i="2"/>
  <c r="BK135" i="2"/>
  <c r="J132" i="2"/>
  <c r="BK125" i="2"/>
  <c r="J197" i="2"/>
  <c r="J189" i="2"/>
  <c r="BK174" i="2"/>
  <c r="BK147" i="2"/>
  <c r="J129" i="2"/>
  <c r="R124" i="2" l="1"/>
  <c r="R139" i="2"/>
  <c r="R143" i="2"/>
  <c r="P124" i="2"/>
  <c r="P139" i="2"/>
  <c r="P143" i="2"/>
  <c r="P169" i="2"/>
  <c r="T169" i="2"/>
  <c r="P181" i="2"/>
  <c r="BK124" i="2"/>
  <c r="J124" i="2" s="1"/>
  <c r="J96" i="2" s="1"/>
  <c r="BK139" i="2"/>
  <c r="J139" i="2"/>
  <c r="J97" i="2"/>
  <c r="BK143" i="2"/>
  <c r="J143" i="2" s="1"/>
  <c r="J98" i="2" s="1"/>
  <c r="BK169" i="2"/>
  <c r="J169" i="2"/>
  <c r="J99" i="2"/>
  <c r="R169" i="2"/>
  <c r="R181" i="2"/>
  <c r="T124" i="2"/>
  <c r="T139" i="2"/>
  <c r="T143" i="2"/>
  <c r="BK181" i="2"/>
  <c r="J181" i="2"/>
  <c r="J100" i="2" s="1"/>
  <c r="T181" i="2"/>
  <c r="BK193" i="2"/>
  <c r="J193" i="2"/>
  <c r="J101" i="2"/>
  <c r="BK198" i="2"/>
  <c r="BK195" i="2" s="1"/>
  <c r="J195" i="2" s="1"/>
  <c r="J102" i="2" s="1"/>
  <c r="J198" i="2"/>
  <c r="J104" i="2"/>
  <c r="BK196" i="2"/>
  <c r="J87" i="2"/>
  <c r="J118" i="2"/>
  <c r="BE132" i="2"/>
  <c r="BE138" i="2"/>
  <c r="BE140" i="2"/>
  <c r="BE157" i="2"/>
  <c r="BE168" i="2"/>
  <c r="BE187" i="2"/>
  <c r="BE194" i="2"/>
  <c r="BE199" i="2"/>
  <c r="BE131" i="2"/>
  <c r="BE144" i="2"/>
  <c r="BE147" i="2"/>
  <c r="BE158" i="2"/>
  <c r="BE167" i="2"/>
  <c r="BE170" i="2"/>
  <c r="F90" i="2"/>
  <c r="BE129" i="2"/>
  <c r="BE133" i="2"/>
  <c r="BE134" i="2"/>
  <c r="BE135" i="2"/>
  <c r="BE137" i="2"/>
  <c r="BE148" i="2"/>
  <c r="BE172" i="2"/>
  <c r="BE180" i="2"/>
  <c r="BE182" i="2"/>
  <c r="BE183" i="2"/>
  <c r="BE189" i="2"/>
  <c r="BE192" i="2"/>
  <c r="BE197" i="2"/>
  <c r="BE125" i="2"/>
  <c r="BE126" i="2"/>
  <c r="BE127" i="2"/>
  <c r="BE128" i="2"/>
  <c r="BE141" i="2"/>
  <c r="BE142" i="2"/>
  <c r="BE174" i="2"/>
  <c r="BE176" i="2"/>
  <c r="BE178" i="2"/>
  <c r="BE185" i="2"/>
  <c r="BE190" i="2"/>
  <c r="F35" i="2"/>
  <c r="BD95" i="1" s="1"/>
  <c r="BD94" i="1" s="1"/>
  <c r="W33" i="1" s="1"/>
  <c r="F33" i="2"/>
  <c r="BB95" i="1" s="1"/>
  <c r="BB94" i="1" s="1"/>
  <c r="AX94" i="1" s="1"/>
  <c r="F32" i="2"/>
  <c r="BA95" i="1" s="1"/>
  <c r="BA94" i="1" s="1"/>
  <c r="AW94" i="1" s="1"/>
  <c r="AK30" i="1" s="1"/>
  <c r="J32" i="2"/>
  <c r="AW95" i="1" s="1"/>
  <c r="F34" i="2"/>
  <c r="BC95" i="1" s="1"/>
  <c r="BC94" i="1" s="1"/>
  <c r="W32" i="1" s="1"/>
  <c r="T123" i="2" l="1"/>
  <c r="T122" i="2"/>
  <c r="P123" i="2"/>
  <c r="P122" i="2" s="1"/>
  <c r="AU95" i="1" s="1"/>
  <c r="AU94" i="1" s="1"/>
  <c r="R123" i="2"/>
  <c r="R122" i="2" s="1"/>
  <c r="BK123" i="2"/>
  <c r="J123" i="2" s="1"/>
  <c r="J95" i="2" s="1"/>
  <c r="J196" i="2"/>
  <c r="J103" i="2"/>
  <c r="W31" i="1"/>
  <c r="W30" i="1"/>
  <c r="F31" i="2"/>
  <c r="AZ95" i="1" s="1"/>
  <c r="AZ94" i="1" s="1"/>
  <c r="W29" i="1" s="1"/>
  <c r="J31" i="2"/>
  <c r="AV95" i="1" s="1"/>
  <c r="AT95" i="1" s="1"/>
  <c r="AY94" i="1"/>
  <c r="BK122" i="2" l="1"/>
  <c r="J122" i="2"/>
  <c r="J94" i="2"/>
  <c r="AV94" i="1"/>
  <c r="AK29" i="1" s="1"/>
  <c r="J28" i="2" l="1"/>
  <c r="AG95" i="1" s="1"/>
  <c r="AG94" i="1" s="1"/>
  <c r="AT94" i="1"/>
  <c r="AK26" i="1" l="1"/>
  <c r="AN94" i="1"/>
  <c r="J37" i="2"/>
  <c r="AN95" i="1"/>
  <c r="AK35" i="1"/>
</calcChain>
</file>

<file path=xl/sharedStrings.xml><?xml version="1.0" encoding="utf-8"?>
<sst xmlns="http://schemas.openxmlformats.org/spreadsheetml/2006/main" count="1202" uniqueCount="317">
  <si>
    <t>Export Komplet</t>
  </si>
  <si>
    <t/>
  </si>
  <si>
    <t>2.0</t>
  </si>
  <si>
    <t>False</t>
  </si>
  <si>
    <t>{4ae8ff76-0803-413a-9c5f-d1b5813593fc}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</si>
  <si>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</si>
  <si>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</si>
  <si>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</si>
  <si>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</si>
  <si>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</si>
  <si>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</si>
  <si>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</si>
  <si>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</si>
  <si>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</si>
  <si>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Mesto24014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</si>
  <si>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</si>
  <si>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</si>
  <si>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Štěpánov ABS ( Luční-Bezručova)</t>
  </si>
  <si>
    <t>KSO:</t>
  </si>
  <si>
    <t>CC-CZ:</t>
  </si>
  <si>
    <t>Místo:</t>
  </si>
  <si>
    <t>Valašské Meziříčí</t>
  </si>
  <si>
    <t>Datum:</t>
  </si>
  <si>
    <t>15. 4. 2024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</si>
  <si>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</si>
  <si>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</si>
  <si>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</si>
  <si>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</si>
  <si>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</si>
  <si>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</si>
  <si>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</si>
  <si>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</si>
  <si>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</si>
  <si>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</si>
  <si>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</si>
  <si>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</si>
  <si>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</si>
  <si>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</si>
  <si>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</si>
  <si>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</si>
  <si>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</si>
  <si>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</si>
  <si>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</si>
  <si>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</si>
  <si>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</si>
  <si>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</si>
  <si>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</si>
  <si>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</si>
  <si>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</si>
  <si>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</si>
  <si>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</si>
  <si>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</si>
  <si>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</si>
  <si>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</si>
  <si>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</si>
  <si>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</si>
  <si>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</si>
  <si>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</si>
  <si>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</si>
  <si>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</si>
  <si>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</si>
  <si>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</si>
  <si>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</si>
  <si>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</si>
  <si>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</si>
  <si>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</si>
  <si>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</si>
  <si>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</si>
  <si>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</si>
  <si>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</si>
  <si>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</si>
  <si>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</si>
  <si>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</si>
  <si>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</si>
  <si>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</si>
  <si>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</si>
  <si>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</si>
  <si>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</si>
  <si>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</si>
  <si>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</si>
  <si>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</si>
  <si>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</si>
  <si>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</si>
  <si>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sut2</t>
  </si>
  <si>
    <t>71,842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</si>
  <si>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</si>
  <si>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</si>
  <si>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</si>
  <si>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</si>
  <si>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</si>
  <si>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</si>
  <si>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</si>
  <si>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</si>
  <si>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</si>
  <si>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</si>
  <si>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</si>
  <si>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</si>
  <si>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</si>
  <si>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</si>
  <si>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</si>
  <si>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</si>
  <si>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</si>
  <si>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</si>
  <si>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</si>
  <si>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</si>
  <si>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</si>
  <si>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</si>
  <si>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</si>
  <si>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</si>
  <si>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</si>
  <si>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</si>
  <si>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</si>
  <si>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</si>
  <si>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</si>
  <si>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</si>
  <si>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</si>
  <si>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</si>
  <si>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</si>
  <si>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</si>
  <si>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</si>
  <si>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113154322</t>
  </si>
  <si>
    <t>Frézování živičného krytu tl 40 mm pruh š přes 0,5 do 1 m pl přes 1000 do 10000 m2 bez překážek v trase</t>
  </si>
  <si>
    <t>m2</t>
  </si>
  <si>
    <t>CS ÚRS 2024 01</t>
  </si>
  <si>
    <t>4</t>
  </si>
  <si>
    <t>-1977903393</t>
  </si>
  <si>
    <t>113202111</t>
  </si>
  <si>
    <t>Vytrhání obrub krajníků obrubníků stojatých</t>
  </si>
  <si>
    <t>m</t>
  </si>
  <si>
    <t>CS ÚRS 2023 02</t>
  </si>
  <si>
    <t>387727978</t>
  </si>
  <si>
    <t>3</t>
  </si>
  <si>
    <t>119003211</t>
  </si>
  <si>
    <t>Mobilní plotová zábrana s reflexním pásem výšky do 1,5 m pro zabezpečení výkopu zřízení</t>
  </si>
  <si>
    <t>-1510367327</t>
  </si>
  <si>
    <t>119003212</t>
  </si>
  <si>
    <t>Mobilní plotová zábrana s reflexním pásem výšky do 1,5 m pro zabezpečení výkopu odstranění</t>
  </si>
  <si>
    <t>-1022285397</t>
  </si>
  <si>
    <t>5</t>
  </si>
  <si>
    <t>162751117</t>
  </si>
  <si>
    <t>Vodorovné přemístění přes 9 000 do 10000 m výkopku/sypaniny z horniny třídy těžitelnosti I skupiny 1 až 3</t>
  </si>
  <si>
    <t>m3</t>
  </si>
  <si>
    <t>-119768513</t>
  </si>
  <si>
    <t>VV</t>
  </si>
  <si>
    <t>"dovoz ornice"   70,0*0,15</t>
  </si>
  <si>
    <t>6</t>
  </si>
  <si>
    <t>M</t>
  </si>
  <si>
    <t>10364101</t>
  </si>
  <si>
    <t>zemina pro terénní úpravy - ornice</t>
  </si>
  <si>
    <t>t</t>
  </si>
  <si>
    <t>CS ÚRS 2023 01</t>
  </si>
  <si>
    <t>8</t>
  </si>
  <si>
    <t>882010733</t>
  </si>
  <si>
    <t>7</t>
  </si>
  <si>
    <t>167151101</t>
  </si>
  <si>
    <t>Nakládání výkopku z hornin třídy těžitelnosti I skupiny 1 až 3 do 100 m3</t>
  </si>
  <si>
    <t>-1019221137</t>
  </si>
  <si>
    <t>181311103</t>
  </si>
  <si>
    <t>Rozprostření ornice tl vrstvy do 200 mm v rovině nebo ve svahu do 1:5 ručně</t>
  </si>
  <si>
    <t>-1724578195</t>
  </si>
  <si>
    <t>9</t>
  </si>
  <si>
    <t>181411131</t>
  </si>
  <si>
    <t>Založení parkového trávníku výsevem pl do 1000 m2 v rovině a ve svahu do 1:5</t>
  </si>
  <si>
    <t>550245515</t>
  </si>
  <si>
    <t>10</t>
  </si>
  <si>
    <t>00572410</t>
  </si>
  <si>
    <t>osivo směs travní parková</t>
  </si>
  <si>
    <t>kg</t>
  </si>
  <si>
    <t>1142991530</t>
  </si>
  <si>
    <t>70*0,02 'Přepočtené koeficientem množství</t>
  </si>
  <si>
    <t>11</t>
  </si>
  <si>
    <t>183403153</t>
  </si>
  <si>
    <t>Obdělání půdy hrabáním v rovině a svahu do 1:5</t>
  </si>
  <si>
    <t>-266324198</t>
  </si>
  <si>
    <t>183403161</t>
  </si>
  <si>
    <t>Obdělání půdy válením v rovině a svahu do 1:5</t>
  </si>
  <si>
    <t>-774011127</t>
  </si>
  <si>
    <t>Komunikace pozemní</t>
  </si>
  <si>
    <t>13</t>
  </si>
  <si>
    <t>573231111</t>
  </si>
  <si>
    <t>Postřik živičný spojovací ze silniční emulze v množství 0,70 kg/m2</t>
  </si>
  <si>
    <t>1535914690</t>
  </si>
  <si>
    <t>14</t>
  </si>
  <si>
    <t>577144121</t>
  </si>
  <si>
    <t>Asfaltový beton vrstva obrusná ACO 11 (ABS) tř. I tl 50 mm š přes 3 m z nemodifikovaného asfaltu</t>
  </si>
  <si>
    <t>935463094</t>
  </si>
  <si>
    <t>15</t>
  </si>
  <si>
    <t>599141111</t>
  </si>
  <si>
    <t>Vyplnění spár mezi silničními dílci živičnou zálivkou</t>
  </si>
  <si>
    <t>-983615290</t>
  </si>
  <si>
    <t>Trubní vedení</t>
  </si>
  <si>
    <t>16</t>
  </si>
  <si>
    <t>890411851</t>
  </si>
  <si>
    <t>Bourání šachet z prefabrikovaných skruží strojně obestavěného prostoru do 1,5 m3</t>
  </si>
  <si>
    <t>-2082896781</t>
  </si>
  <si>
    <t>uliční vpusť</t>
  </si>
  <si>
    <t>0,5*0,5*1,8*3</t>
  </si>
  <si>
    <t>17</t>
  </si>
  <si>
    <t>895941362.1</t>
  </si>
  <si>
    <t xml:space="preserve">Osazení+dodávka uliční vpusti vč.mříží,zemních prací,propoj.potrubí a všech doplňků </t>
  </si>
  <si>
    <t>kus</t>
  </si>
  <si>
    <t>324956629</t>
  </si>
  <si>
    <t>18</t>
  </si>
  <si>
    <t>899132212</t>
  </si>
  <si>
    <t>Výměna poklopu vodovodního samonivelačního nebo pevného šoupátkového</t>
  </si>
  <si>
    <t>216865515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</si>
  <si>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</si>
  <si>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</si>
  <si>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</si>
  <si>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</si>
  <si>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</si>
  <si>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</si>
  <si>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</si>
  <si>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19</t>
  </si>
  <si>
    <t>55241104</t>
  </si>
  <si>
    <t>poklop šoupátkový litinový bez ventilace tř D400 v samonivelačním rámu</t>
  </si>
  <si>
    <t>1702120304</t>
  </si>
  <si>
    <t>20</t>
  </si>
  <si>
    <t>899133211</t>
  </si>
  <si>
    <t>Výměna vtokové mříže uliční vpusti s použitím betonových vyrovnávacích prvků</t>
  </si>
  <si>
    <t>-1316284999</t>
  </si>
  <si>
    <t>59224481</t>
  </si>
  <si>
    <t>mříž vtoková s rámem pro uliční vpusť 500x500, zatížení 40 tun</t>
  </si>
  <si>
    <t>131178318</t>
  </si>
  <si>
    <t>22</t>
  </si>
  <si>
    <t>899202211</t>
  </si>
  <si>
    <t>Demontáž mříží litinových včetně rámů hmotnosti přes 50 do 100 kg</t>
  </si>
  <si>
    <t>-1467357769</t>
  </si>
  <si>
    <t>Ostatní konstrukce a práce, bourání</t>
  </si>
  <si>
    <t>23</t>
  </si>
  <si>
    <t>916131213</t>
  </si>
  <si>
    <t>Osazení silničního obrubníku betonového stojatého s boční opěrou do lože z betonu prostého</t>
  </si>
  <si>
    <t>-584841993</t>
  </si>
  <si>
    <t>300+20+10</t>
  </si>
  <si>
    <t>24</t>
  </si>
  <si>
    <t>59217031</t>
  </si>
  <si>
    <t>obrubník betonový silniční 1000x150x250mm</t>
  </si>
  <si>
    <t>-728599700</t>
  </si>
  <si>
    <t>300*1,02 'Přepočtené koeficientem množství</t>
  </si>
  <si>
    <t>25</t>
  </si>
  <si>
    <t>59217029</t>
  </si>
  <si>
    <t>obrubník betonový silniční nájezdový 1000x150x150mm</t>
  </si>
  <si>
    <t>-881102824</t>
  </si>
  <si>
    <t>20*1,02 'Přepočtené koeficientem množství</t>
  </si>
  <si>
    <t>26</t>
  </si>
  <si>
    <t>59217030</t>
  </si>
  <si>
    <t>obrubník betonový silniční přechodový 1000x150x150-250mm</t>
  </si>
  <si>
    <t>-826002266</t>
  </si>
  <si>
    <t>10*1,02 'Přepočtené koeficientem množství</t>
  </si>
  <si>
    <t>27</t>
  </si>
  <si>
    <t>916991121</t>
  </si>
  <si>
    <t>Lože pod obrubníky, krajníky nebo obruby z dlažebních kostek z betonu prostého</t>
  </si>
  <si>
    <t>521201491</t>
  </si>
  <si>
    <t>330*0,45*0,1</t>
  </si>
  <si>
    <t>28</t>
  </si>
  <si>
    <t>919735112</t>
  </si>
  <si>
    <t>Řezání stávajícího živičného krytu hl přes 50 do 100 mm</t>
  </si>
  <si>
    <t>-124189998</t>
  </si>
  <si>
    <t>997</t>
  </si>
  <si>
    <t>Přesun sutě</t>
  </si>
  <si>
    <t>29</t>
  </si>
  <si>
    <t>997221551</t>
  </si>
  <si>
    <t>Vodorovná doprava suti ze sypkých materiálů do 1 km</t>
  </si>
  <si>
    <t>-2087946316</t>
  </si>
  <si>
    <t>30</t>
  </si>
  <si>
    <t>997221559</t>
  </si>
  <si>
    <t>Příplatek ZKD 1 km u vodorovné dopravy suti ze sypkých materiálů</t>
  </si>
  <si>
    <t>191454179</t>
  </si>
  <si>
    <t>257,6*19</t>
  </si>
  <si>
    <t>31</t>
  </si>
  <si>
    <t>997221561</t>
  </si>
  <si>
    <t>Vodorovná doprava suti z kusových materiálů do 1 km</t>
  </si>
  <si>
    <t>-2008724519</t>
  </si>
  <si>
    <t>329,442-257,6</t>
  </si>
  <si>
    <t>32</t>
  </si>
  <si>
    <t>997221569</t>
  </si>
  <si>
    <t>Příplatek ZKD 1 km u vodorovné dopravy suti z kusových materiálů</t>
  </si>
  <si>
    <t>-630418208</t>
  </si>
  <si>
    <t>sut2*19</t>
  </si>
  <si>
    <t>33</t>
  </si>
  <si>
    <t>997221611</t>
  </si>
  <si>
    <t>Nakládání suti na dopravní prostředky pro vodorovnou dopravu</t>
  </si>
  <si>
    <t>-771939531</t>
  </si>
  <si>
    <t>34</t>
  </si>
  <si>
    <t>997221615</t>
  </si>
  <si>
    <t>Poplatek za uložení na skládce (skládkovné) stavebního odpadu betonového kód odpadu 17 01 01</t>
  </si>
  <si>
    <t>1539080853</t>
  </si>
  <si>
    <t>35</t>
  </si>
  <si>
    <t>997221875</t>
  </si>
  <si>
    <t>Poplatek za uložení na recyklační skládce (skládkovné) stavebního odpadu asfaltového bez obsahu dehtu zatříděného do Katalogu odpadů pod kódem 17 03 02</t>
  </si>
  <si>
    <t>-1140190054</t>
  </si>
  <si>
    <t>998</t>
  </si>
  <si>
    <t>Přesun hmot</t>
  </si>
  <si>
    <t>36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</si>
  <si>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</si>
  <si>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</si>
  <si>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</si>
  <si>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</si>
  <si>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</si>
  <si>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</si>
  <si>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</si>
  <si>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37</t>
  </si>
  <si>
    <t>030001000</t>
  </si>
  <si>
    <t>kpl</t>
  </si>
  <si>
    <t>1024</t>
  </si>
  <si>
    <t>919345858</t>
  </si>
  <si>
    <t>VRN7</t>
  </si>
  <si>
    <t>Provozní vlivy</t>
  </si>
  <si>
    <t>38</t>
  </si>
  <si>
    <t>072002000</t>
  </si>
  <si>
    <t>Silniční provoz-dočasné dopravní značení</t>
  </si>
  <si>
    <t>934164453</t>
  </si>
  <si>
    <t>SEZNAM FIGUR</t>
  </si>
  <si>
    <t>Výměra</t>
  </si>
  <si>
    <t>r</t>
  </si>
  <si>
    <t>sut1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</si>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</sst>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1" fillId="0" borderId="12" xfId="0" applyNumberFormat="1" applyFont="1" applyBorder="1" applyAlignment="1" applyProtection="1">
      <protection locked="0"/>
    </xf>
    <xf numFmtId="166" fontId="31" fillId="0" borderId="13" xfId="0" applyNumberFormat="1" applyFont="1" applyBorder="1" applyAlignment="1" applyProtection="1"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240" t="s">
        <v>5</v>
      </c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271" t="s">
        <v>14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R5" s="13"/>
      <c r="BE5" s="268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272" t="s">
        <v>17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R6" s="13"/>
      <c r="BE6" s="269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269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269"/>
      <c r="BS8" s="10" t="s">
        <v>6</v>
      </c>
    </row>
    <row r="9" spans="1:74" s="1" customFormat="1" ht="14.45" customHeight="1">
      <c r="B9" s="13"/>
      <c r="AR9" s="13"/>
      <c r="BE9" s="269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269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269"/>
      <c r="BS11" s="10" t="s">
        <v>6</v>
      </c>
    </row>
    <row r="12" spans="1:74" s="1" customFormat="1" ht="6.95" customHeight="1">
      <c r="B12" s="13"/>
      <c r="AR12" s="13"/>
      <c r="BE12" s="269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269"/>
      <c r="BS13" s="10" t="s">
        <v>6</v>
      </c>
    </row>
    <row r="14" spans="1:74" ht="12.75">
      <c r="B14" s="13"/>
      <c r="E14" s="273" t="s">
        <v>29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0" t="s">
        <v>27</v>
      </c>
      <c r="AN14" s="22" t="s">
        <v>29</v>
      </c>
      <c r="AR14" s="13"/>
      <c r="BE14" s="269"/>
      <c r="BS14" s="10" t="s">
        <v>6</v>
      </c>
    </row>
    <row r="15" spans="1:74" s="1" customFormat="1" ht="6.95" customHeight="1">
      <c r="B15" s="13"/>
      <c r="AR15" s="13"/>
      <c r="BE15" s="269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269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269"/>
      <c r="BS17" s="10" t="s">
        <v>32</v>
      </c>
    </row>
    <row r="18" spans="1:71" s="1" customFormat="1" ht="6.95" customHeight="1">
      <c r="B18" s="13"/>
      <c r="AR18" s="13"/>
      <c r="BE18" s="269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269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269"/>
      <c r="BS20" s="10" t="s">
        <v>32</v>
      </c>
    </row>
    <row r="21" spans="1:71" s="1" customFormat="1" ht="6.95" customHeight="1">
      <c r="B21" s="13"/>
      <c r="AR21" s="13"/>
      <c r="BE21" s="269"/>
    </row>
    <row r="22" spans="1:71" s="1" customFormat="1" ht="12" customHeight="1">
      <c r="B22" s="13"/>
      <c r="D22" s="20" t="s">
        <v>35</v>
      </c>
      <c r="AR22" s="13"/>
      <c r="BE22" s="269"/>
    </row>
    <row r="23" spans="1:71" s="1" customFormat="1" ht="16.5" customHeight="1">
      <c r="B23" s="13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R23" s="13"/>
      <c r="BE23" s="269"/>
    </row>
    <row r="24" spans="1:71" s="1" customFormat="1" ht="6.95" customHeight="1">
      <c r="B24" s="13"/>
      <c r="AR24" s="13"/>
      <c r="BE24" s="269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269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6">
        <f>ROUND(AG94,2)</f>
        <v>0</v>
      </c>
      <c r="AL26" s="277"/>
      <c r="AM26" s="277"/>
      <c r="AN26" s="277"/>
      <c r="AO26" s="277"/>
      <c r="AP26" s="24"/>
      <c r="AQ26" s="24"/>
      <c r="AR26" s="25"/>
      <c r="BE26" s="269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269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278" t="s">
        <v>37</v>
      </c>
      <c r="M28" s="278"/>
      <c r="N28" s="278"/>
      <c r="O28" s="278"/>
      <c r="P28" s="278"/>
      <c r="Q28" s="24"/>
      <c r="R28" s="24"/>
      <c r="S28" s="24"/>
      <c r="T28" s="24"/>
      <c r="U28" s="24"/>
      <c r="V28" s="24"/>
      <c r="W28" s="278" t="s">
        <v>38</v>
      </c>
      <c r="X28" s="278"/>
      <c r="Y28" s="278"/>
      <c r="Z28" s="278"/>
      <c r="AA28" s="278"/>
      <c r="AB28" s="278"/>
      <c r="AC28" s="278"/>
      <c r="AD28" s="278"/>
      <c r="AE28" s="278"/>
      <c r="AF28" s="24"/>
      <c r="AG28" s="24"/>
      <c r="AH28" s="24"/>
      <c r="AI28" s="24"/>
      <c r="AJ28" s="24"/>
      <c r="AK28" s="278" t="s">
        <v>39</v>
      </c>
      <c r="AL28" s="278"/>
      <c r="AM28" s="278"/>
      <c r="AN28" s="278"/>
      <c r="AO28" s="278"/>
      <c r="AP28" s="24"/>
      <c r="AQ28" s="24"/>
      <c r="AR28" s="25"/>
      <c r="BE28" s="269"/>
    </row>
    <row r="29" spans="1:71" s="3" customFormat="1" ht="14.45" customHeight="1">
      <c r="B29" s="28"/>
      <c r="D29" s="20" t="s">
        <v>40</v>
      </c>
      <c r="F29" s="20" t="s">
        <v>41</v>
      </c>
      <c r="L29" s="263">
        <v>0.21</v>
      </c>
      <c r="M29" s="262"/>
      <c r="N29" s="262"/>
      <c r="O29" s="262"/>
      <c r="P29" s="262"/>
      <c r="W29" s="261">
        <f>ROUND(AZ94, 2)</f>
        <v>0</v>
      </c>
      <c r="X29" s="262"/>
      <c r="Y29" s="262"/>
      <c r="Z29" s="262"/>
      <c r="AA29" s="262"/>
      <c r="AB29" s="262"/>
      <c r="AC29" s="262"/>
      <c r="AD29" s="262"/>
      <c r="AE29" s="262"/>
      <c r="AK29" s="261">
        <f>ROUND(AV94, 2)</f>
        <v>0</v>
      </c>
      <c r="AL29" s="262"/>
      <c r="AM29" s="262"/>
      <c r="AN29" s="262"/>
      <c r="AO29" s="262"/>
      <c r="AR29" s="28"/>
      <c r="BE29" s="270"/>
    </row>
    <row r="30" spans="1:71" s="3" customFormat="1" ht="14.45" customHeight="1">
      <c r="B30" s="28"/>
      <c r="F30" s="20" t="s">
        <v>42</v>
      </c>
      <c r="L30" s="263">
        <v>0.12</v>
      </c>
      <c r="M30" s="262"/>
      <c r="N30" s="262"/>
      <c r="O30" s="262"/>
      <c r="P30" s="262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K30" s="261">
        <f>ROUND(AW94, 2)</f>
        <v>0</v>
      </c>
      <c r="AL30" s="262"/>
      <c r="AM30" s="262"/>
      <c r="AN30" s="262"/>
      <c r="AO30" s="262"/>
      <c r="AR30" s="28"/>
      <c r="BE30" s="270"/>
    </row>
    <row r="31" spans="1:71" s="3" customFormat="1" ht="14.45" hidden="1" customHeight="1">
      <c r="B31" s="28"/>
      <c r="F31" s="20" t="s">
        <v>43</v>
      </c>
      <c r="L31" s="263">
        <v>0.21</v>
      </c>
      <c r="M31" s="262"/>
      <c r="N31" s="262"/>
      <c r="O31" s="262"/>
      <c r="P31" s="262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K31" s="261">
        <v>0</v>
      </c>
      <c r="AL31" s="262"/>
      <c r="AM31" s="262"/>
      <c r="AN31" s="262"/>
      <c r="AO31" s="262"/>
      <c r="AR31" s="28"/>
      <c r="BE31" s="270"/>
    </row>
    <row r="32" spans="1:71" s="3" customFormat="1" ht="14.45" hidden="1" customHeight="1">
      <c r="B32" s="28"/>
      <c r="F32" s="20" t="s">
        <v>44</v>
      </c>
      <c r="L32" s="263">
        <v>0.12</v>
      </c>
      <c r="M32" s="262"/>
      <c r="N32" s="262"/>
      <c r="O32" s="262"/>
      <c r="P32" s="262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K32" s="261">
        <v>0</v>
      </c>
      <c r="AL32" s="262"/>
      <c r="AM32" s="262"/>
      <c r="AN32" s="262"/>
      <c r="AO32" s="262"/>
      <c r="AR32" s="28"/>
      <c r="BE32" s="270"/>
    </row>
    <row r="33" spans="1:57" s="3" customFormat="1" ht="14.45" hidden="1" customHeight="1">
      <c r="B33" s="28"/>
      <c r="F33" s="20" t="s">
        <v>45</v>
      </c>
      <c r="L33" s="263">
        <v>0</v>
      </c>
      <c r="M33" s="262"/>
      <c r="N33" s="262"/>
      <c r="O33" s="262"/>
      <c r="P33" s="262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K33" s="261">
        <v>0</v>
      </c>
      <c r="AL33" s="262"/>
      <c r="AM33" s="262"/>
      <c r="AN33" s="262"/>
      <c r="AO33" s="262"/>
      <c r="AR33" s="28"/>
      <c r="BE33" s="270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269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264" t="s">
        <v>48</v>
      </c>
      <c r="Y35" s="265"/>
      <c r="Z35" s="265"/>
      <c r="AA35" s="265"/>
      <c r="AB35" s="265"/>
      <c r="AC35" s="31"/>
      <c r="AD35" s="31"/>
      <c r="AE35" s="31"/>
      <c r="AF35" s="31"/>
      <c r="AG35" s="31"/>
      <c r="AH35" s="31"/>
      <c r="AI35" s="31"/>
      <c r="AJ35" s="31"/>
      <c r="AK35" s="266">
        <f>SUM(AK26:AK33)</f>
        <v>0</v>
      </c>
      <c r="AL35" s="265"/>
      <c r="AM35" s="265"/>
      <c r="AN35" s="265"/>
      <c r="AO35" s="267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>
      <c r="B50" s="13"/>
      <c r="AR50" s="13"/>
    </row>
    <row r="51" spans="1:57">
      <c r="B51" s="13"/>
      <c r="AR51" s="13"/>
    </row>
    <row r="52" spans="1:57">
      <c r="B52" s="13"/>
      <c r="AR52" s="13"/>
    </row>
    <row r="53" spans="1:57">
      <c r="B53" s="13"/>
      <c r="AR53" s="13"/>
    </row>
    <row r="54" spans="1:57">
      <c r="B54" s="13"/>
      <c r="AR54" s="13"/>
    </row>
    <row r="55" spans="1:57">
      <c r="B55" s="13"/>
      <c r="AR55" s="13"/>
    </row>
    <row r="56" spans="1:57">
      <c r="B56" s="13"/>
      <c r="AR56" s="13"/>
    </row>
    <row r="57" spans="1:57">
      <c r="B57" s="13"/>
      <c r="AR57" s="13"/>
    </row>
    <row r="58" spans="1:57">
      <c r="B58" s="13"/>
      <c r="AR58" s="13"/>
    </row>
    <row r="59" spans="1:57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>
      <c r="B61" s="13"/>
      <c r="AR61" s="13"/>
    </row>
    <row r="62" spans="1:57">
      <c r="B62" s="13"/>
      <c r="AR62" s="13"/>
    </row>
    <row r="63" spans="1:57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>
      <c r="B65" s="13"/>
      <c r="AR65" s="13"/>
    </row>
    <row r="66" spans="1:57">
      <c r="B66" s="13"/>
      <c r="AR66" s="13"/>
    </row>
    <row r="67" spans="1:57">
      <c r="B67" s="13"/>
      <c r="AR67" s="13"/>
    </row>
    <row r="68" spans="1:57">
      <c r="B68" s="13"/>
      <c r="AR68" s="13"/>
    </row>
    <row r="69" spans="1:57">
      <c r="B69" s="13"/>
      <c r="AR69" s="13"/>
    </row>
    <row r="70" spans="1:57">
      <c r="B70" s="13"/>
      <c r="AR70" s="13"/>
    </row>
    <row r="71" spans="1:57">
      <c r="B71" s="13"/>
      <c r="AR71" s="13"/>
    </row>
    <row r="72" spans="1:57">
      <c r="B72" s="13"/>
      <c r="AR72" s="13"/>
    </row>
    <row r="73" spans="1:57">
      <c r="B73" s="13"/>
      <c r="AR73" s="13"/>
    </row>
    <row r="74" spans="1:57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Mesto24014</v>
      </c>
      <c r="AR84" s="42"/>
    </row>
    <row r="85" spans="1:90" s="5" customFormat="1" ht="36.950000000000003" customHeight="1">
      <c r="B85" s="43"/>
      <c r="C85" s="44" t="s">
        <v>16</v>
      </c>
      <c r="L85" s="252" t="str">
        <f>K6</f>
        <v>Štěpánov ABS ( Luční-Bezručova)</v>
      </c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254" t="str">
        <f>IF(AN8= "","",AN8)</f>
        <v>15. 4. 2024</v>
      </c>
      <c r="AN87" s="254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255" t="str">
        <f>IF(E17="","",E17)</f>
        <v xml:space="preserve"> </v>
      </c>
      <c r="AN89" s="256"/>
      <c r="AO89" s="256"/>
      <c r="AP89" s="256"/>
      <c r="AQ89" s="24"/>
      <c r="AR89" s="25"/>
      <c r="AS89" s="257" t="s">
        <v>56</v>
      </c>
      <c r="AT89" s="258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255" t="str">
        <f>IF(E20="","",E20)</f>
        <v>Fajfrová Irena</v>
      </c>
      <c r="AN90" s="256"/>
      <c r="AO90" s="256"/>
      <c r="AP90" s="256"/>
      <c r="AQ90" s="24"/>
      <c r="AR90" s="25"/>
      <c r="AS90" s="259"/>
      <c r="AT90" s="260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259"/>
      <c r="AT91" s="260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242" t="s">
        <v>57</v>
      </c>
      <c r="D92" s="243"/>
      <c r="E92" s="243"/>
      <c r="F92" s="243"/>
      <c r="G92" s="243"/>
      <c r="H92" s="51"/>
      <c r="I92" s="244" t="s">
        <v>58</v>
      </c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5" t="s">
        <v>59</v>
      </c>
      <c r="AH92" s="243"/>
      <c r="AI92" s="243"/>
      <c r="AJ92" s="243"/>
      <c r="AK92" s="243"/>
      <c r="AL92" s="243"/>
      <c r="AM92" s="243"/>
      <c r="AN92" s="244" t="s">
        <v>60</v>
      </c>
      <c r="AO92" s="243"/>
      <c r="AP92" s="246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50">
        <f>ROUND(AG95,2)</f>
        <v>0</v>
      </c>
      <c r="AH94" s="250"/>
      <c r="AI94" s="250"/>
      <c r="AJ94" s="250"/>
      <c r="AK94" s="250"/>
      <c r="AL94" s="250"/>
      <c r="AM94" s="250"/>
      <c r="AN94" s="251">
        <f>SUM(AG94,AT94)</f>
        <v>0</v>
      </c>
      <c r="AO94" s="251"/>
      <c r="AP94" s="251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249" t="s">
        <v>14</v>
      </c>
      <c r="E95" s="249"/>
      <c r="F95" s="249"/>
      <c r="G95" s="249"/>
      <c r="H95" s="249"/>
      <c r="I95" s="71"/>
      <c r="J95" s="249" t="s">
        <v>17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47">
        <f>'Mesto24014 - Štěpánov ABS...'!J28</f>
        <v>0</v>
      </c>
      <c r="AH95" s="248"/>
      <c r="AI95" s="248"/>
      <c r="AJ95" s="248"/>
      <c r="AK95" s="248"/>
      <c r="AL95" s="248"/>
      <c r="AM95" s="248"/>
      <c r="AN95" s="247">
        <f>SUM(AG95,AT95)</f>
        <v>0</v>
      </c>
      <c r="AO95" s="248"/>
      <c r="AP95" s="248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'Mesto24014 - Štěpánov ABS...'!P122</f>
        <v>0</v>
      </c>
      <c r="AV95" s="74">
        <f>'Mesto24014 - Štěpánov ABS...'!J31</f>
        <v>0</v>
      </c>
      <c r="AW95" s="74">
        <f>'Mesto24014 - Štěpánov ABS...'!J32</f>
        <v>0</v>
      </c>
      <c r="AX95" s="74">
        <f>'Mesto24014 - Štěpánov ABS...'!J33</f>
        <v>0</v>
      </c>
      <c r="AY95" s="74">
        <f>'Mesto24014 - Štěpánov ABS...'!J34</f>
        <v>0</v>
      </c>
      <c r="AZ95" s="74">
        <f>'Mesto24014 - Štěpánov ABS...'!F31</f>
        <v>0</v>
      </c>
      <c r="BA95" s="74">
        <f>'Mesto24014 - Štěpánov ABS...'!F32</f>
        <v>0</v>
      </c>
      <c r="BB95" s="74">
        <f>'Mesto24014 - Štěpánov ABS...'!F33</f>
        <v>0</v>
      </c>
      <c r="BC95" s="74">
        <f>'Mesto24014 - Štěpánov ABS...'!F34</f>
        <v>0</v>
      </c>
      <c r="BD95" s="76">
        <f>'Mesto24014 - Štěpánov ABS...'!F35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24014 - Štěpánov AB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tabSelected="1" topLeftCell="A106" workbookViewId="0">
      <selection activeCell="I126" sqref="I126"/>
    </sheetView>
  </sheetViews>
  <sheetFormatPr defaultRowHeight="11.25"/>
  <cols>
    <col min="1" max="1" width="8.33203125" style="98" customWidth="1"/>
    <col min="2" max="2" width="1.1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50.83203125" style="98" customWidth="1"/>
    <col min="7" max="7" width="7.5" style="98" customWidth="1"/>
    <col min="8" max="8" width="14" style="98" customWidth="1"/>
    <col min="9" max="9" width="15.83203125" style="98" customWidth="1"/>
    <col min="10" max="11" width="22.33203125" style="98" customWidth="1"/>
    <col min="12" max="12" width="9.33203125" style="98" customWidth="1"/>
    <col min="13" max="13" width="10.83203125" style="98" hidden="1" customWidth="1"/>
    <col min="14" max="14" width="9.33203125" style="98" hidden="1"/>
    <col min="15" max="20" width="14.1640625" style="98" hidden="1" customWidth="1"/>
    <col min="21" max="21" width="16.33203125" style="98" hidden="1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2" spans="1:56" ht="36.950000000000003" customHeight="1">
      <c r="L2" s="279" t="s">
        <v>5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99" t="s">
        <v>4</v>
      </c>
      <c r="AZ2" s="100" t="s">
        <v>83</v>
      </c>
      <c r="BA2" s="100" t="s">
        <v>1</v>
      </c>
      <c r="BB2" s="100" t="s">
        <v>1</v>
      </c>
      <c r="BC2" s="100" t="s">
        <v>84</v>
      </c>
      <c r="BD2" s="100" t="s">
        <v>85</v>
      </c>
    </row>
    <row r="3" spans="1:56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3"/>
      <c r="AT3" s="99" t="s">
        <v>85</v>
      </c>
    </row>
    <row r="4" spans="1:56" ht="24.95" customHeight="1">
      <c r="B4" s="103"/>
      <c r="D4" s="104" t="s">
        <v>86</v>
      </c>
      <c r="L4" s="103"/>
      <c r="M4" s="105" t="s">
        <v>10</v>
      </c>
      <c r="AT4" s="99" t="s">
        <v>3</v>
      </c>
    </row>
    <row r="5" spans="1:56" ht="6.95" customHeight="1">
      <c r="B5" s="103"/>
      <c r="L5" s="103"/>
    </row>
    <row r="6" spans="1:56" s="109" customFormat="1" ht="12" customHeight="1">
      <c r="A6" s="106"/>
      <c r="B6" s="84"/>
      <c r="C6" s="106"/>
      <c r="D6" s="107" t="s">
        <v>16</v>
      </c>
      <c r="E6" s="106"/>
      <c r="F6" s="106"/>
      <c r="G6" s="106"/>
      <c r="H6" s="106"/>
      <c r="I6" s="106"/>
      <c r="J6" s="106"/>
      <c r="K6" s="106"/>
      <c r="L6" s="108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</row>
    <row r="7" spans="1:56" s="109" customFormat="1" ht="16.5" customHeight="1">
      <c r="A7" s="106"/>
      <c r="B7" s="84"/>
      <c r="C7" s="106"/>
      <c r="D7" s="106"/>
      <c r="E7" s="281" t="s">
        <v>17</v>
      </c>
      <c r="F7" s="282"/>
      <c r="G7" s="282"/>
      <c r="H7" s="282"/>
      <c r="I7" s="106"/>
      <c r="J7" s="106"/>
      <c r="K7" s="106"/>
      <c r="L7" s="108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</row>
    <row r="8" spans="1:56" s="109" customFormat="1">
      <c r="A8" s="106"/>
      <c r="B8" s="84"/>
      <c r="C8" s="106"/>
      <c r="D8" s="106"/>
      <c r="E8" s="106"/>
      <c r="F8" s="106"/>
      <c r="G8" s="106"/>
      <c r="H8" s="106"/>
      <c r="I8" s="106"/>
      <c r="J8" s="106"/>
      <c r="K8" s="106"/>
      <c r="L8" s="108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</row>
    <row r="9" spans="1:56" s="109" customFormat="1" ht="12" customHeight="1">
      <c r="A9" s="106"/>
      <c r="B9" s="84"/>
      <c r="C9" s="106"/>
      <c r="D9" s="107" t="s">
        <v>18</v>
      </c>
      <c r="E9" s="106"/>
      <c r="F9" s="110" t="s">
        <v>1</v>
      </c>
      <c r="G9" s="106"/>
      <c r="H9" s="106"/>
      <c r="I9" s="107" t="s">
        <v>19</v>
      </c>
      <c r="J9" s="110" t="s">
        <v>1</v>
      </c>
      <c r="K9" s="106"/>
      <c r="L9" s="108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</row>
    <row r="10" spans="1:56" s="109" customFormat="1" ht="12" customHeight="1">
      <c r="A10" s="106"/>
      <c r="B10" s="84"/>
      <c r="C10" s="106"/>
      <c r="D10" s="107" t="s">
        <v>20</v>
      </c>
      <c r="E10" s="106"/>
      <c r="F10" s="110" t="s">
        <v>21</v>
      </c>
      <c r="G10" s="106"/>
      <c r="H10" s="106"/>
      <c r="I10" s="107" t="s">
        <v>22</v>
      </c>
      <c r="J10" s="111" t="str">
        <f>'Rekapitulace stavby'!AN8</f>
        <v>15. 4. 2024</v>
      </c>
      <c r="K10" s="106"/>
      <c r="L10" s="108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</row>
    <row r="11" spans="1:56" s="109" customFormat="1" ht="10.9" customHeight="1">
      <c r="A11" s="106"/>
      <c r="B11" s="84"/>
      <c r="C11" s="106"/>
      <c r="D11" s="106"/>
      <c r="E11" s="106"/>
      <c r="F11" s="106"/>
      <c r="G11" s="106"/>
      <c r="H11" s="106"/>
      <c r="I11" s="106"/>
      <c r="J11" s="106"/>
      <c r="K11" s="106"/>
      <c r="L11" s="108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</row>
    <row r="12" spans="1:56" s="109" customFormat="1" ht="12" customHeight="1">
      <c r="A12" s="106"/>
      <c r="B12" s="84"/>
      <c r="C12" s="106"/>
      <c r="D12" s="107" t="s">
        <v>24</v>
      </c>
      <c r="E12" s="106"/>
      <c r="F12" s="106"/>
      <c r="G12" s="106"/>
      <c r="H12" s="106"/>
      <c r="I12" s="107" t="s">
        <v>25</v>
      </c>
      <c r="J12" s="110" t="s">
        <v>1</v>
      </c>
      <c r="K12" s="106"/>
      <c r="L12" s="108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</row>
    <row r="13" spans="1:56" s="109" customFormat="1" ht="18" customHeight="1">
      <c r="A13" s="106"/>
      <c r="B13" s="84"/>
      <c r="C13" s="106"/>
      <c r="D13" s="106"/>
      <c r="E13" s="110" t="s">
        <v>26</v>
      </c>
      <c r="F13" s="106"/>
      <c r="G13" s="106"/>
      <c r="H13" s="106"/>
      <c r="I13" s="107" t="s">
        <v>27</v>
      </c>
      <c r="J13" s="110" t="s">
        <v>1</v>
      </c>
      <c r="K13" s="106"/>
      <c r="L13" s="108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</row>
    <row r="14" spans="1:56" s="109" customFormat="1" ht="6.95" customHeight="1">
      <c r="A14" s="106"/>
      <c r="B14" s="84"/>
      <c r="C14" s="106"/>
      <c r="D14" s="106"/>
      <c r="E14" s="106"/>
      <c r="F14" s="106"/>
      <c r="G14" s="106"/>
      <c r="H14" s="106"/>
      <c r="I14" s="106"/>
      <c r="J14" s="106"/>
      <c r="K14" s="106"/>
      <c r="L14" s="108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</row>
    <row r="15" spans="1:56" s="109" customFormat="1" ht="12" customHeight="1">
      <c r="A15" s="106"/>
      <c r="B15" s="84"/>
      <c r="C15" s="106"/>
      <c r="D15" s="107" t="s">
        <v>28</v>
      </c>
      <c r="E15" s="106"/>
      <c r="F15" s="106"/>
      <c r="G15" s="106"/>
      <c r="H15" s="106"/>
      <c r="I15" s="107" t="s">
        <v>25</v>
      </c>
      <c r="J15" s="21" t="str">
        <f>'Rekapitulace stavby'!AN13</f>
        <v>Vyplň údaj</v>
      </c>
      <c r="K15" s="106"/>
      <c r="L15" s="108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</row>
    <row r="16" spans="1:56" s="109" customFormat="1" ht="18" customHeight="1">
      <c r="A16" s="106"/>
      <c r="B16" s="84"/>
      <c r="C16" s="106"/>
      <c r="D16" s="106"/>
      <c r="E16" s="283" t="str">
        <f>'Rekapitulace stavby'!E14</f>
        <v>Vyplň údaj</v>
      </c>
      <c r="F16" s="284"/>
      <c r="G16" s="284"/>
      <c r="H16" s="284"/>
      <c r="I16" s="107" t="s">
        <v>27</v>
      </c>
      <c r="J16" s="21" t="str">
        <f>'Rekapitulace stavby'!AN14</f>
        <v>Vyplň údaj</v>
      </c>
      <c r="K16" s="106"/>
      <c r="L16" s="108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</row>
    <row r="17" spans="1:31" s="109" customFormat="1" ht="6.95" customHeight="1">
      <c r="A17" s="106"/>
      <c r="B17" s="84"/>
      <c r="C17" s="106"/>
      <c r="D17" s="106"/>
      <c r="E17" s="106"/>
      <c r="F17" s="106"/>
      <c r="G17" s="106"/>
      <c r="H17" s="106"/>
      <c r="I17" s="106"/>
      <c r="J17" s="106"/>
      <c r="K17" s="106"/>
      <c r="L17" s="108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</row>
    <row r="18" spans="1:31" s="109" customFormat="1" ht="12" customHeight="1">
      <c r="A18" s="106"/>
      <c r="B18" s="84"/>
      <c r="C18" s="106"/>
      <c r="D18" s="107" t="s">
        <v>30</v>
      </c>
      <c r="E18" s="106"/>
      <c r="F18" s="106"/>
      <c r="G18" s="106"/>
      <c r="H18" s="106"/>
      <c r="I18" s="107" t="s">
        <v>25</v>
      </c>
      <c r="J18" s="110" t="str">
        <f>IF('Rekapitulace stavby'!AN16="","",'Rekapitulace stavby'!AN16)</f>
        <v/>
      </c>
      <c r="K18" s="106"/>
      <c r="L18" s="108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</row>
    <row r="19" spans="1:31" s="109" customFormat="1" ht="18" customHeight="1">
      <c r="A19" s="106"/>
      <c r="B19" s="84"/>
      <c r="C19" s="106"/>
      <c r="D19" s="106"/>
      <c r="E19" s="110" t="str">
        <f>IF('Rekapitulace stavby'!E17="","",'Rekapitulace stavby'!E17)</f>
        <v xml:space="preserve"> </v>
      </c>
      <c r="F19" s="106"/>
      <c r="G19" s="106"/>
      <c r="H19" s="106"/>
      <c r="I19" s="107" t="s">
        <v>27</v>
      </c>
      <c r="J19" s="110" t="str">
        <f>IF('Rekapitulace stavby'!AN17="","",'Rekapitulace stavby'!AN17)</f>
        <v/>
      </c>
      <c r="K19" s="106"/>
      <c r="L19" s="108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</row>
    <row r="20" spans="1:31" s="109" customFormat="1" ht="6.95" customHeight="1">
      <c r="A20" s="106"/>
      <c r="B20" s="84"/>
      <c r="C20" s="106"/>
      <c r="D20" s="106"/>
      <c r="E20" s="106"/>
      <c r="F20" s="106"/>
      <c r="G20" s="106"/>
      <c r="H20" s="106"/>
      <c r="I20" s="106"/>
      <c r="J20" s="106"/>
      <c r="K20" s="106"/>
      <c r="L20" s="108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</row>
    <row r="21" spans="1:31" s="109" customFormat="1" ht="12" customHeight="1">
      <c r="A21" s="106"/>
      <c r="B21" s="84"/>
      <c r="C21" s="106"/>
      <c r="D21" s="107" t="s">
        <v>33</v>
      </c>
      <c r="E21" s="106"/>
      <c r="F21" s="106"/>
      <c r="G21" s="106"/>
      <c r="H21" s="106"/>
      <c r="I21" s="107" t="s">
        <v>25</v>
      </c>
      <c r="J21" s="110" t="s">
        <v>1</v>
      </c>
      <c r="K21" s="106"/>
      <c r="L21" s="108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</row>
    <row r="22" spans="1:31" s="109" customFormat="1" ht="18" customHeight="1">
      <c r="A22" s="106"/>
      <c r="B22" s="84"/>
      <c r="C22" s="106"/>
      <c r="D22" s="106"/>
      <c r="E22" s="110" t="s">
        <v>34</v>
      </c>
      <c r="F22" s="106"/>
      <c r="G22" s="106"/>
      <c r="H22" s="106"/>
      <c r="I22" s="107" t="s">
        <v>27</v>
      </c>
      <c r="J22" s="110" t="s">
        <v>1</v>
      </c>
      <c r="K22" s="106"/>
      <c r="L22" s="108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</row>
    <row r="23" spans="1:31" s="109" customFormat="1" ht="6.95" customHeight="1">
      <c r="A23" s="106"/>
      <c r="B23" s="84"/>
      <c r="C23" s="106"/>
      <c r="D23" s="106"/>
      <c r="E23" s="106"/>
      <c r="F23" s="106"/>
      <c r="G23" s="106"/>
      <c r="H23" s="106"/>
      <c r="I23" s="106"/>
      <c r="J23" s="106"/>
      <c r="K23" s="106"/>
      <c r="L23" s="108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</row>
    <row r="24" spans="1:31" s="109" customFormat="1" ht="12" customHeight="1">
      <c r="A24" s="106"/>
      <c r="B24" s="84"/>
      <c r="C24" s="106"/>
      <c r="D24" s="107" t="s">
        <v>35</v>
      </c>
      <c r="E24" s="106"/>
      <c r="F24" s="106"/>
      <c r="G24" s="106"/>
      <c r="H24" s="106"/>
      <c r="I24" s="106"/>
      <c r="J24" s="106"/>
      <c r="K24" s="106"/>
      <c r="L24" s="108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</row>
    <row r="25" spans="1:31" s="115" customFormat="1" ht="16.5" customHeight="1">
      <c r="A25" s="112"/>
      <c r="B25" s="113"/>
      <c r="C25" s="112"/>
      <c r="D25" s="112"/>
      <c r="E25" s="285" t="s">
        <v>1</v>
      </c>
      <c r="F25" s="285"/>
      <c r="G25" s="285"/>
      <c r="H25" s="285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pans="1:31" s="109" customFormat="1" ht="6.95" customHeight="1">
      <c r="A26" s="106"/>
      <c r="B26" s="84"/>
      <c r="C26" s="106"/>
      <c r="D26" s="106"/>
      <c r="E26" s="106"/>
      <c r="F26" s="106"/>
      <c r="G26" s="106"/>
      <c r="H26" s="106"/>
      <c r="I26" s="106"/>
      <c r="J26" s="106"/>
      <c r="K26" s="106"/>
      <c r="L26" s="108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</row>
    <row r="27" spans="1:31" s="109" customFormat="1" ht="6.95" customHeight="1">
      <c r="A27" s="106"/>
      <c r="B27" s="84"/>
      <c r="C27" s="106"/>
      <c r="D27" s="116"/>
      <c r="E27" s="116"/>
      <c r="F27" s="116"/>
      <c r="G27" s="116"/>
      <c r="H27" s="116"/>
      <c r="I27" s="116"/>
      <c r="J27" s="116"/>
      <c r="K27" s="11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109" customFormat="1" ht="25.35" customHeight="1">
      <c r="A28" s="106"/>
      <c r="B28" s="84"/>
      <c r="C28" s="106"/>
      <c r="D28" s="117" t="s">
        <v>36</v>
      </c>
      <c r="E28" s="106"/>
      <c r="F28" s="106"/>
      <c r="G28" s="106"/>
      <c r="H28" s="106"/>
      <c r="I28" s="106"/>
      <c r="J28" s="118">
        <f>ROUND(J122, 2)</f>
        <v>0</v>
      </c>
      <c r="K28" s="106"/>
      <c r="L28" s="108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</row>
    <row r="29" spans="1:31" s="109" customFormat="1" ht="6.95" customHeight="1">
      <c r="A29" s="106"/>
      <c r="B29" s="84"/>
      <c r="C29" s="106"/>
      <c r="D29" s="116"/>
      <c r="E29" s="116"/>
      <c r="F29" s="116"/>
      <c r="G29" s="116"/>
      <c r="H29" s="116"/>
      <c r="I29" s="116"/>
      <c r="J29" s="116"/>
      <c r="K29" s="116"/>
      <c r="L29" s="108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</row>
    <row r="30" spans="1:31" s="109" customFormat="1" ht="14.45" customHeight="1">
      <c r="A30" s="106"/>
      <c r="B30" s="84"/>
      <c r="C30" s="106"/>
      <c r="D30" s="106"/>
      <c r="E30" s="106"/>
      <c r="F30" s="119" t="s">
        <v>38</v>
      </c>
      <c r="G30" s="106"/>
      <c r="H30" s="106"/>
      <c r="I30" s="119" t="s">
        <v>37</v>
      </c>
      <c r="J30" s="119" t="s">
        <v>39</v>
      </c>
      <c r="K30" s="106"/>
      <c r="L30" s="108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</row>
    <row r="31" spans="1:31" s="109" customFormat="1" ht="14.45" customHeight="1">
      <c r="A31" s="106"/>
      <c r="B31" s="84"/>
      <c r="C31" s="106"/>
      <c r="D31" s="120" t="s">
        <v>40</v>
      </c>
      <c r="E31" s="107" t="s">
        <v>41</v>
      </c>
      <c r="F31" s="121">
        <f>ROUND((SUM(BE122:BE199)),  2)</f>
        <v>0</v>
      </c>
      <c r="G31" s="106"/>
      <c r="H31" s="106"/>
      <c r="I31" s="122">
        <v>0.21</v>
      </c>
      <c r="J31" s="121">
        <f>ROUND(((SUM(BE122:BE199))*I31),  2)</f>
        <v>0</v>
      </c>
      <c r="K31" s="106"/>
      <c r="L31" s="108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</row>
    <row r="32" spans="1:31" s="109" customFormat="1" ht="14.45" customHeight="1">
      <c r="A32" s="106"/>
      <c r="B32" s="84"/>
      <c r="C32" s="106"/>
      <c r="D32" s="106"/>
      <c r="E32" s="107" t="s">
        <v>42</v>
      </c>
      <c r="F32" s="121">
        <f>ROUND((SUM(BF122:BF199)),  2)</f>
        <v>0</v>
      </c>
      <c r="G32" s="106"/>
      <c r="H32" s="106"/>
      <c r="I32" s="122">
        <v>0.12</v>
      </c>
      <c r="J32" s="121">
        <f>ROUND(((SUM(BF122:BF199))*I32),  2)</f>
        <v>0</v>
      </c>
      <c r="K32" s="106"/>
      <c r="L32" s="108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</row>
    <row r="33" spans="1:31" s="109" customFormat="1" ht="14.45" hidden="1" customHeight="1">
      <c r="A33" s="106"/>
      <c r="B33" s="84"/>
      <c r="C33" s="106"/>
      <c r="D33" s="106"/>
      <c r="E33" s="107" t="s">
        <v>43</v>
      </c>
      <c r="F33" s="121">
        <f>ROUND((SUM(BG122:BG199)),  2)</f>
        <v>0</v>
      </c>
      <c r="G33" s="106"/>
      <c r="H33" s="106"/>
      <c r="I33" s="122">
        <v>0.21</v>
      </c>
      <c r="J33" s="121">
        <f>0</f>
        <v>0</v>
      </c>
      <c r="K33" s="106"/>
      <c r="L33" s="108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</row>
    <row r="34" spans="1:31" s="109" customFormat="1" ht="14.45" hidden="1" customHeight="1">
      <c r="A34" s="106"/>
      <c r="B34" s="84"/>
      <c r="C34" s="106"/>
      <c r="D34" s="106"/>
      <c r="E34" s="107" t="s">
        <v>44</v>
      </c>
      <c r="F34" s="121">
        <f>ROUND((SUM(BH122:BH199)),  2)</f>
        <v>0</v>
      </c>
      <c r="G34" s="106"/>
      <c r="H34" s="106"/>
      <c r="I34" s="122">
        <v>0.12</v>
      </c>
      <c r="J34" s="121">
        <f>0</f>
        <v>0</v>
      </c>
      <c r="K34" s="106"/>
      <c r="L34" s="108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</row>
    <row r="35" spans="1:31" s="109" customFormat="1" ht="14.45" hidden="1" customHeight="1">
      <c r="A35" s="106"/>
      <c r="B35" s="84"/>
      <c r="C35" s="106"/>
      <c r="D35" s="106"/>
      <c r="E35" s="107" t="s">
        <v>45</v>
      </c>
      <c r="F35" s="121">
        <f>ROUND((SUM(BI122:BI199)),  2)</f>
        <v>0</v>
      </c>
      <c r="G35" s="106"/>
      <c r="H35" s="106"/>
      <c r="I35" s="122">
        <v>0</v>
      </c>
      <c r="J35" s="121">
        <f>0</f>
        <v>0</v>
      </c>
      <c r="K35" s="106"/>
      <c r="L35" s="108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</row>
    <row r="36" spans="1:31" s="109" customFormat="1" ht="6.95" customHeight="1">
      <c r="A36" s="106"/>
      <c r="B36" s="84"/>
      <c r="C36" s="106"/>
      <c r="D36" s="106"/>
      <c r="E36" s="106"/>
      <c r="F36" s="106"/>
      <c r="G36" s="106"/>
      <c r="H36" s="106"/>
      <c r="I36" s="106"/>
      <c r="J36" s="106"/>
      <c r="K36" s="106"/>
      <c r="L36" s="108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</row>
    <row r="37" spans="1:31" s="109" customFormat="1" ht="25.35" customHeight="1">
      <c r="A37" s="106"/>
      <c r="B37" s="84"/>
      <c r="C37" s="123"/>
      <c r="D37" s="124" t="s">
        <v>46</v>
      </c>
      <c r="E37" s="125"/>
      <c r="F37" s="125"/>
      <c r="G37" s="126" t="s">
        <v>47</v>
      </c>
      <c r="H37" s="127" t="s">
        <v>48</v>
      </c>
      <c r="I37" s="125"/>
      <c r="J37" s="128">
        <f>SUM(J28:J35)</f>
        <v>0</v>
      </c>
      <c r="K37" s="129"/>
      <c r="L37" s="108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</row>
    <row r="38" spans="1:31" s="109" customFormat="1" ht="14.45" customHeight="1">
      <c r="A38" s="106"/>
      <c r="B38" s="84"/>
      <c r="C38" s="106"/>
      <c r="D38" s="106"/>
      <c r="E38" s="106"/>
      <c r="F38" s="106"/>
      <c r="G38" s="106"/>
      <c r="H38" s="106"/>
      <c r="I38" s="106"/>
      <c r="J38" s="106"/>
      <c r="K38" s="106"/>
      <c r="L38" s="108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</row>
    <row r="39" spans="1:31" ht="14.45" customHeight="1">
      <c r="B39" s="103"/>
      <c r="L39" s="103"/>
    </row>
    <row r="40" spans="1:31" ht="14.45" customHeight="1">
      <c r="B40" s="103"/>
      <c r="L40" s="103"/>
    </row>
    <row r="41" spans="1:31" ht="14.45" customHeight="1">
      <c r="B41" s="103"/>
      <c r="L41" s="103"/>
    </row>
    <row r="42" spans="1:31" ht="14.45" customHeight="1">
      <c r="B42" s="103"/>
      <c r="L42" s="103"/>
    </row>
    <row r="43" spans="1:31" ht="14.45" customHeight="1">
      <c r="B43" s="103"/>
      <c r="L43" s="103"/>
    </row>
    <row r="44" spans="1:31" ht="14.45" customHeight="1">
      <c r="B44" s="103"/>
      <c r="L44" s="103"/>
    </row>
    <row r="45" spans="1:31" ht="14.45" customHeight="1">
      <c r="B45" s="103"/>
      <c r="L45" s="103"/>
    </row>
    <row r="46" spans="1:31" ht="14.45" customHeight="1">
      <c r="B46" s="103"/>
      <c r="L46" s="103"/>
    </row>
    <row r="47" spans="1:31" ht="14.45" customHeight="1">
      <c r="B47" s="103"/>
      <c r="L47" s="103"/>
    </row>
    <row r="48" spans="1:31" ht="14.45" customHeight="1">
      <c r="B48" s="103"/>
      <c r="L48" s="103"/>
    </row>
    <row r="49" spans="1:31" ht="14.45" customHeight="1">
      <c r="B49" s="103"/>
      <c r="L49" s="103"/>
    </row>
    <row r="50" spans="1:31" s="109" customFormat="1" ht="14.45" customHeight="1">
      <c r="B50" s="108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108"/>
    </row>
    <row r="51" spans="1:31">
      <c r="B51" s="103"/>
      <c r="L51" s="103"/>
    </row>
    <row r="52" spans="1:31">
      <c r="B52" s="103"/>
      <c r="L52" s="103"/>
    </row>
    <row r="53" spans="1:31">
      <c r="B53" s="103"/>
      <c r="L53" s="103"/>
    </row>
    <row r="54" spans="1:31">
      <c r="B54" s="103"/>
      <c r="L54" s="103"/>
    </row>
    <row r="55" spans="1:31">
      <c r="B55" s="103"/>
      <c r="L55" s="103"/>
    </row>
    <row r="56" spans="1:31">
      <c r="B56" s="103"/>
      <c r="L56" s="103"/>
    </row>
    <row r="57" spans="1:31">
      <c r="B57" s="103"/>
      <c r="L57" s="103"/>
    </row>
    <row r="58" spans="1:31">
      <c r="B58" s="103"/>
      <c r="L58" s="103"/>
    </row>
    <row r="59" spans="1:31">
      <c r="B59" s="103"/>
      <c r="L59" s="103"/>
    </row>
    <row r="60" spans="1:31">
      <c r="B60" s="103"/>
      <c r="L60" s="103"/>
    </row>
    <row r="61" spans="1:31" s="109" customFormat="1" ht="12.75">
      <c r="A61" s="106"/>
      <c r="B61" s="84"/>
      <c r="C61" s="106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108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</row>
    <row r="62" spans="1:31">
      <c r="B62" s="103"/>
      <c r="L62" s="103"/>
    </row>
    <row r="63" spans="1:31">
      <c r="B63" s="103"/>
      <c r="L63" s="103"/>
    </row>
    <row r="64" spans="1:31">
      <c r="B64" s="103"/>
      <c r="L64" s="103"/>
    </row>
    <row r="65" spans="1:31" s="109" customFormat="1" ht="12.75">
      <c r="A65" s="106"/>
      <c r="B65" s="84"/>
      <c r="C65" s="106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108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</row>
    <row r="66" spans="1:31">
      <c r="B66" s="103"/>
      <c r="L66" s="103"/>
    </row>
    <row r="67" spans="1:31">
      <c r="B67" s="103"/>
      <c r="L67" s="103"/>
    </row>
    <row r="68" spans="1:31">
      <c r="B68" s="103"/>
      <c r="L68" s="103"/>
    </row>
    <row r="69" spans="1:31">
      <c r="B69" s="103"/>
      <c r="L69" s="103"/>
    </row>
    <row r="70" spans="1:31">
      <c r="B70" s="103"/>
      <c r="L70" s="103"/>
    </row>
    <row r="71" spans="1:31">
      <c r="B71" s="103"/>
      <c r="L71" s="103"/>
    </row>
    <row r="72" spans="1:31">
      <c r="B72" s="103"/>
      <c r="L72" s="103"/>
    </row>
    <row r="73" spans="1:31">
      <c r="B73" s="103"/>
      <c r="L73" s="103"/>
    </row>
    <row r="74" spans="1:31">
      <c r="B74" s="103"/>
      <c r="L74" s="103"/>
    </row>
    <row r="75" spans="1:31">
      <c r="B75" s="103"/>
      <c r="L75" s="103"/>
    </row>
    <row r="76" spans="1:31" s="109" customFormat="1" ht="12.75">
      <c r="A76" s="106"/>
      <c r="B76" s="84"/>
      <c r="C76" s="106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108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</row>
    <row r="77" spans="1:31" s="109" customFormat="1" ht="14.45" customHeight="1">
      <c r="A77" s="106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08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</row>
    <row r="81" spans="1:47" s="109" customFormat="1" ht="6.95" customHeight="1">
      <c r="A81" s="106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08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</row>
    <row r="82" spans="1:47" s="109" customFormat="1" ht="24.95" customHeight="1">
      <c r="A82" s="106"/>
      <c r="B82" s="84"/>
      <c r="C82" s="187" t="s">
        <v>87</v>
      </c>
      <c r="D82" s="188"/>
      <c r="E82" s="188"/>
      <c r="F82" s="188"/>
      <c r="G82" s="188"/>
      <c r="H82" s="188"/>
      <c r="I82" s="188"/>
      <c r="J82" s="188"/>
      <c r="K82" s="188"/>
      <c r="L82" s="108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</row>
    <row r="83" spans="1:47" s="109" customFormat="1" ht="6.95" customHeight="1">
      <c r="A83" s="106"/>
      <c r="B83" s="84"/>
      <c r="C83" s="188"/>
      <c r="D83" s="188"/>
      <c r="E83" s="188"/>
      <c r="F83" s="188"/>
      <c r="G83" s="188"/>
      <c r="H83" s="188"/>
      <c r="I83" s="188"/>
      <c r="J83" s="188"/>
      <c r="K83" s="188"/>
      <c r="L83" s="108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</row>
    <row r="84" spans="1:47" s="109" customFormat="1" ht="12" customHeight="1">
      <c r="A84" s="106"/>
      <c r="B84" s="84"/>
      <c r="C84" s="189" t="s">
        <v>16</v>
      </c>
      <c r="D84" s="188"/>
      <c r="E84" s="188"/>
      <c r="F84" s="188"/>
      <c r="G84" s="188"/>
      <c r="H84" s="188"/>
      <c r="I84" s="188"/>
      <c r="J84" s="188"/>
      <c r="K84" s="188"/>
      <c r="L84" s="108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</row>
    <row r="85" spans="1:47" s="109" customFormat="1" ht="16.5" customHeight="1">
      <c r="A85" s="106"/>
      <c r="B85" s="84"/>
      <c r="C85" s="188"/>
      <c r="D85" s="188"/>
      <c r="E85" s="286" t="str">
        <f>E7</f>
        <v>Štěpánov ABS ( Luční-Bezručova)</v>
      </c>
      <c r="F85" s="287"/>
      <c r="G85" s="287"/>
      <c r="H85" s="287"/>
      <c r="I85" s="188"/>
      <c r="J85" s="188"/>
      <c r="K85" s="188"/>
      <c r="L85" s="108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</row>
    <row r="86" spans="1:47" s="109" customFormat="1" ht="6.95" customHeight="1">
      <c r="A86" s="106"/>
      <c r="B86" s="84"/>
      <c r="C86" s="188"/>
      <c r="D86" s="188"/>
      <c r="E86" s="188"/>
      <c r="F86" s="188"/>
      <c r="G86" s="188"/>
      <c r="H86" s="188"/>
      <c r="I86" s="188"/>
      <c r="J86" s="188"/>
      <c r="K86" s="188"/>
      <c r="L86" s="108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</row>
    <row r="87" spans="1:47" s="109" customFormat="1" ht="12" customHeight="1">
      <c r="A87" s="106"/>
      <c r="B87" s="84"/>
      <c r="C87" s="189" t="s">
        <v>20</v>
      </c>
      <c r="D87" s="188"/>
      <c r="E87" s="188"/>
      <c r="F87" s="190" t="str">
        <f>F10</f>
        <v>Valašské Meziříčí</v>
      </c>
      <c r="G87" s="188"/>
      <c r="H87" s="188"/>
      <c r="I87" s="189" t="s">
        <v>22</v>
      </c>
      <c r="J87" s="191" t="str">
        <f>IF(J10="","",J10)</f>
        <v>15. 4. 2024</v>
      </c>
      <c r="K87" s="188"/>
      <c r="L87" s="108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</row>
    <row r="88" spans="1:47" s="109" customFormat="1" ht="6.95" customHeight="1">
      <c r="A88" s="106"/>
      <c r="B88" s="84"/>
      <c r="C88" s="188"/>
      <c r="D88" s="188"/>
      <c r="E88" s="188"/>
      <c r="F88" s="188"/>
      <c r="G88" s="188"/>
      <c r="H88" s="188"/>
      <c r="I88" s="188"/>
      <c r="J88" s="188"/>
      <c r="K88" s="188"/>
      <c r="L88" s="108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</row>
    <row r="89" spans="1:47" s="109" customFormat="1" ht="15.2" customHeight="1">
      <c r="A89" s="106"/>
      <c r="B89" s="84"/>
      <c r="C89" s="189" t="s">
        <v>24</v>
      </c>
      <c r="D89" s="188"/>
      <c r="E89" s="188"/>
      <c r="F89" s="190" t="str">
        <f>E13</f>
        <v>Město Valašské Meziříčí</v>
      </c>
      <c r="G89" s="188"/>
      <c r="H89" s="188"/>
      <c r="I89" s="189" t="s">
        <v>30</v>
      </c>
      <c r="J89" s="192" t="str">
        <f>E19</f>
        <v xml:space="preserve"> </v>
      </c>
      <c r="K89" s="188"/>
      <c r="L89" s="108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</row>
    <row r="90" spans="1:47" s="109" customFormat="1" ht="15.2" customHeight="1">
      <c r="A90" s="106"/>
      <c r="B90" s="84"/>
      <c r="C90" s="189" t="s">
        <v>28</v>
      </c>
      <c r="D90" s="188"/>
      <c r="E90" s="188"/>
      <c r="F90" s="190" t="str">
        <f>IF(E16="","",E16)</f>
        <v>Vyplň údaj</v>
      </c>
      <c r="G90" s="188"/>
      <c r="H90" s="188"/>
      <c r="I90" s="189" t="s">
        <v>33</v>
      </c>
      <c r="J90" s="192" t="str">
        <f>E22</f>
        <v>Fajfrová Irena</v>
      </c>
      <c r="K90" s="188"/>
      <c r="L90" s="108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</row>
    <row r="91" spans="1:47" s="109" customFormat="1" ht="10.35" customHeight="1">
      <c r="A91" s="106"/>
      <c r="B91" s="84"/>
      <c r="C91" s="188"/>
      <c r="D91" s="188"/>
      <c r="E91" s="188"/>
      <c r="F91" s="188"/>
      <c r="G91" s="188"/>
      <c r="H91" s="188"/>
      <c r="I91" s="188"/>
      <c r="J91" s="188"/>
      <c r="K91" s="188"/>
      <c r="L91" s="108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</row>
    <row r="92" spans="1:47" s="109" customFormat="1" ht="29.25" customHeight="1">
      <c r="A92" s="106"/>
      <c r="B92" s="84"/>
      <c r="C92" s="193" t="s">
        <v>88</v>
      </c>
      <c r="D92" s="194"/>
      <c r="E92" s="194"/>
      <c r="F92" s="194"/>
      <c r="G92" s="194"/>
      <c r="H92" s="194"/>
      <c r="I92" s="194"/>
      <c r="J92" s="195" t="s">
        <v>89</v>
      </c>
      <c r="K92" s="194"/>
      <c r="L92" s="108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</row>
    <row r="93" spans="1:47" s="109" customFormat="1" ht="10.35" customHeight="1">
      <c r="A93" s="106"/>
      <c r="B93" s="84"/>
      <c r="C93" s="188"/>
      <c r="D93" s="188"/>
      <c r="E93" s="188"/>
      <c r="F93" s="188"/>
      <c r="G93" s="188"/>
      <c r="H93" s="188"/>
      <c r="I93" s="188"/>
      <c r="J93" s="188"/>
      <c r="K93" s="188"/>
      <c r="L93" s="108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</row>
    <row r="94" spans="1:47" s="109" customFormat="1" ht="22.9" customHeight="1">
      <c r="A94" s="106"/>
      <c r="B94" s="84"/>
      <c r="C94" s="196" t="s">
        <v>90</v>
      </c>
      <c r="D94" s="188"/>
      <c r="E94" s="188"/>
      <c r="F94" s="188"/>
      <c r="G94" s="188"/>
      <c r="H94" s="188"/>
      <c r="I94" s="188"/>
      <c r="J94" s="197">
        <f>J122</f>
        <v>0</v>
      </c>
      <c r="K94" s="188"/>
      <c r="L94" s="108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U94" s="99" t="s">
        <v>91</v>
      </c>
    </row>
    <row r="95" spans="1:47" s="141" customFormat="1" ht="24.95" customHeight="1">
      <c r="B95" s="142"/>
      <c r="C95" s="198"/>
      <c r="D95" s="199" t="s">
        <v>92</v>
      </c>
      <c r="E95" s="200"/>
      <c r="F95" s="200"/>
      <c r="G95" s="200"/>
      <c r="H95" s="200"/>
      <c r="I95" s="200"/>
      <c r="J95" s="201">
        <f>J123</f>
        <v>0</v>
      </c>
      <c r="K95" s="198"/>
      <c r="L95" s="142"/>
    </row>
    <row r="96" spans="1:47" s="143" customFormat="1" ht="19.899999999999999" customHeight="1">
      <c r="B96" s="144"/>
      <c r="C96" s="202"/>
      <c r="D96" s="203" t="s">
        <v>93</v>
      </c>
      <c r="E96" s="204"/>
      <c r="F96" s="204"/>
      <c r="G96" s="204"/>
      <c r="H96" s="204"/>
      <c r="I96" s="204"/>
      <c r="J96" s="205">
        <f>J124</f>
        <v>0</v>
      </c>
      <c r="K96" s="202"/>
      <c r="L96" s="144"/>
    </row>
    <row r="97" spans="1:31" s="143" customFormat="1" ht="19.899999999999999" customHeight="1">
      <c r="B97" s="144"/>
      <c r="C97" s="202"/>
      <c r="D97" s="203" t="s">
        <v>94</v>
      </c>
      <c r="E97" s="204"/>
      <c r="F97" s="204"/>
      <c r="G97" s="204"/>
      <c r="H97" s="204"/>
      <c r="I97" s="204"/>
      <c r="J97" s="205">
        <f>J139</f>
        <v>0</v>
      </c>
      <c r="K97" s="202"/>
      <c r="L97" s="144"/>
    </row>
    <row r="98" spans="1:31" s="143" customFormat="1" ht="19.899999999999999" customHeight="1">
      <c r="B98" s="144"/>
      <c r="C98" s="202"/>
      <c r="D98" s="203" t="s">
        <v>95</v>
      </c>
      <c r="E98" s="204"/>
      <c r="F98" s="204"/>
      <c r="G98" s="204"/>
      <c r="H98" s="204"/>
      <c r="I98" s="204"/>
      <c r="J98" s="205">
        <f>J143</f>
        <v>0</v>
      </c>
      <c r="K98" s="202"/>
      <c r="L98" s="144"/>
    </row>
    <row r="99" spans="1:31" s="143" customFormat="1" ht="19.899999999999999" customHeight="1">
      <c r="B99" s="144"/>
      <c r="C99" s="202"/>
      <c r="D99" s="203" t="s">
        <v>96</v>
      </c>
      <c r="E99" s="204"/>
      <c r="F99" s="204"/>
      <c r="G99" s="204"/>
      <c r="H99" s="204"/>
      <c r="I99" s="204"/>
      <c r="J99" s="205">
        <f>J169</f>
        <v>0</v>
      </c>
      <c r="K99" s="202"/>
      <c r="L99" s="144"/>
    </row>
    <row r="100" spans="1:31" s="143" customFormat="1" ht="19.899999999999999" customHeight="1">
      <c r="B100" s="144"/>
      <c r="C100" s="202"/>
      <c r="D100" s="203" t="s">
        <v>97</v>
      </c>
      <c r="E100" s="204"/>
      <c r="F100" s="204"/>
      <c r="G100" s="204"/>
      <c r="H100" s="204"/>
      <c r="I100" s="204"/>
      <c r="J100" s="205">
        <f>J181</f>
        <v>0</v>
      </c>
      <c r="K100" s="202"/>
      <c r="L100" s="144"/>
    </row>
    <row r="101" spans="1:31" s="143" customFormat="1" ht="19.899999999999999" customHeight="1">
      <c r="B101" s="144"/>
      <c r="C101" s="202"/>
      <c r="D101" s="203" t="s">
        <v>98</v>
      </c>
      <c r="E101" s="204"/>
      <c r="F101" s="204"/>
      <c r="G101" s="204"/>
      <c r="H101" s="204"/>
      <c r="I101" s="204"/>
      <c r="J101" s="205">
        <f>J193</f>
        <v>0</v>
      </c>
      <c r="K101" s="202"/>
      <c r="L101" s="144"/>
    </row>
    <row r="102" spans="1:31" s="141" customFormat="1" ht="24.95" customHeight="1">
      <c r="B102" s="142"/>
      <c r="C102" s="198"/>
      <c r="D102" s="199" t="s">
        <v>99</v>
      </c>
      <c r="E102" s="200"/>
      <c r="F102" s="200"/>
      <c r="G102" s="200"/>
      <c r="H102" s="200"/>
      <c r="I102" s="200"/>
      <c r="J102" s="201">
        <f>J195</f>
        <v>0</v>
      </c>
      <c r="K102" s="198"/>
      <c r="L102" s="142"/>
    </row>
    <row r="103" spans="1:31" s="143" customFormat="1" ht="19.899999999999999" customHeight="1">
      <c r="B103" s="144"/>
      <c r="C103" s="202"/>
      <c r="D103" s="203" t="s">
        <v>100</v>
      </c>
      <c r="E103" s="204"/>
      <c r="F103" s="204"/>
      <c r="G103" s="204"/>
      <c r="H103" s="204"/>
      <c r="I103" s="204"/>
      <c r="J103" s="205">
        <f>J196</f>
        <v>0</v>
      </c>
      <c r="K103" s="202"/>
      <c r="L103" s="144"/>
    </row>
    <row r="104" spans="1:31" s="143" customFormat="1" ht="19.899999999999999" customHeight="1">
      <c r="B104" s="144"/>
      <c r="C104" s="202"/>
      <c r="D104" s="203" t="s">
        <v>101</v>
      </c>
      <c r="E104" s="204"/>
      <c r="F104" s="204"/>
      <c r="G104" s="204"/>
      <c r="H104" s="204"/>
      <c r="I104" s="204"/>
      <c r="J104" s="205">
        <f>J198</f>
        <v>0</v>
      </c>
      <c r="K104" s="202"/>
      <c r="L104" s="144"/>
    </row>
    <row r="105" spans="1:31" s="109" customFormat="1" ht="21.75" customHeight="1">
      <c r="A105" s="106"/>
      <c r="B105" s="84"/>
      <c r="C105" s="188"/>
      <c r="D105" s="188"/>
      <c r="E105" s="188"/>
      <c r="F105" s="188"/>
      <c r="G105" s="188"/>
      <c r="H105" s="188"/>
      <c r="I105" s="188"/>
      <c r="J105" s="188"/>
      <c r="K105" s="188"/>
      <c r="L105" s="108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</row>
    <row r="106" spans="1:31" s="109" customFormat="1" ht="6.95" customHeight="1">
      <c r="A106" s="106"/>
      <c r="B106" s="137"/>
      <c r="C106" s="206"/>
      <c r="D106" s="206"/>
      <c r="E106" s="206"/>
      <c r="F106" s="206"/>
      <c r="G106" s="206"/>
      <c r="H106" s="206"/>
      <c r="I106" s="206"/>
      <c r="J106" s="206"/>
      <c r="K106" s="206"/>
      <c r="L106" s="108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</row>
    <row r="107" spans="1:31">
      <c r="C107" s="207"/>
      <c r="D107" s="207"/>
      <c r="E107" s="207"/>
      <c r="F107" s="207"/>
      <c r="G107" s="207"/>
      <c r="H107" s="207"/>
      <c r="I107" s="207"/>
      <c r="J107" s="207"/>
      <c r="K107" s="207"/>
    </row>
    <row r="108" spans="1:31">
      <c r="C108" s="207"/>
      <c r="D108" s="207"/>
      <c r="E108" s="207"/>
      <c r="F108" s="207"/>
      <c r="G108" s="207"/>
      <c r="H108" s="207"/>
      <c r="I108" s="207"/>
      <c r="J108" s="207"/>
      <c r="K108" s="207"/>
    </row>
    <row r="109" spans="1:31">
      <c r="C109" s="207"/>
      <c r="D109" s="207"/>
      <c r="E109" s="207"/>
      <c r="F109" s="207"/>
      <c r="G109" s="207"/>
      <c r="H109" s="207"/>
      <c r="I109" s="207"/>
      <c r="J109" s="207"/>
      <c r="K109" s="207"/>
    </row>
    <row r="110" spans="1:31" s="109" customFormat="1" ht="6.95" customHeight="1">
      <c r="A110" s="106"/>
      <c r="B110" s="139"/>
      <c r="C110" s="208"/>
      <c r="D110" s="208"/>
      <c r="E110" s="208"/>
      <c r="F110" s="208"/>
      <c r="G110" s="208"/>
      <c r="H110" s="208"/>
      <c r="I110" s="208"/>
      <c r="J110" s="208"/>
      <c r="K110" s="208"/>
      <c r="L110" s="108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</row>
    <row r="111" spans="1:31" s="109" customFormat="1" ht="24.95" customHeight="1">
      <c r="A111" s="106"/>
      <c r="B111" s="84"/>
      <c r="C111" s="187" t="s">
        <v>102</v>
      </c>
      <c r="D111" s="188"/>
      <c r="E111" s="188"/>
      <c r="F111" s="188"/>
      <c r="G111" s="188"/>
      <c r="H111" s="188"/>
      <c r="I111" s="188"/>
      <c r="J111" s="188"/>
      <c r="K111" s="188"/>
      <c r="L111" s="108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</row>
    <row r="112" spans="1:31" s="109" customFormat="1" ht="6.95" customHeight="1">
      <c r="A112" s="106"/>
      <c r="B112" s="84"/>
      <c r="C112" s="188"/>
      <c r="D112" s="188"/>
      <c r="E112" s="188"/>
      <c r="F112" s="188"/>
      <c r="G112" s="188"/>
      <c r="H112" s="188"/>
      <c r="I112" s="188"/>
      <c r="J112" s="188"/>
      <c r="K112" s="188"/>
      <c r="L112" s="108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</row>
    <row r="113" spans="1:65" s="109" customFormat="1" ht="12" customHeight="1">
      <c r="A113" s="106"/>
      <c r="B113" s="84"/>
      <c r="C113" s="189" t="s">
        <v>16</v>
      </c>
      <c r="D113" s="188"/>
      <c r="E113" s="188"/>
      <c r="F113" s="188"/>
      <c r="G113" s="188"/>
      <c r="H113" s="188"/>
      <c r="I113" s="188"/>
      <c r="J113" s="188"/>
      <c r="K113" s="188"/>
      <c r="L113" s="108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</row>
    <row r="114" spans="1:65" s="109" customFormat="1" ht="16.5" customHeight="1">
      <c r="A114" s="106"/>
      <c r="B114" s="84"/>
      <c r="C114" s="188"/>
      <c r="D114" s="188"/>
      <c r="E114" s="286" t="str">
        <f>E7</f>
        <v>Štěpánov ABS ( Luční-Bezručova)</v>
      </c>
      <c r="F114" s="287"/>
      <c r="G114" s="287"/>
      <c r="H114" s="287"/>
      <c r="I114" s="188"/>
      <c r="J114" s="188"/>
      <c r="K114" s="188"/>
      <c r="L114" s="108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</row>
    <row r="115" spans="1:65" s="109" customFormat="1" ht="6.95" customHeight="1">
      <c r="A115" s="106"/>
      <c r="B115" s="84"/>
      <c r="C115" s="188"/>
      <c r="D115" s="188"/>
      <c r="E115" s="188"/>
      <c r="F115" s="188"/>
      <c r="G115" s="188"/>
      <c r="H115" s="188"/>
      <c r="I115" s="188"/>
      <c r="J115" s="188"/>
      <c r="K115" s="188"/>
      <c r="L115" s="108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</row>
    <row r="116" spans="1:65" s="109" customFormat="1" ht="12" customHeight="1">
      <c r="A116" s="106"/>
      <c r="B116" s="84"/>
      <c r="C116" s="189" t="s">
        <v>20</v>
      </c>
      <c r="D116" s="188"/>
      <c r="E116" s="188"/>
      <c r="F116" s="190" t="str">
        <f>F10</f>
        <v>Valašské Meziříčí</v>
      </c>
      <c r="G116" s="188"/>
      <c r="H116" s="188"/>
      <c r="I116" s="189" t="s">
        <v>22</v>
      </c>
      <c r="J116" s="191" t="str">
        <f>IF(J10="","",J10)</f>
        <v>15. 4. 2024</v>
      </c>
      <c r="K116" s="188"/>
      <c r="L116" s="108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</row>
    <row r="117" spans="1:65" s="109" customFormat="1" ht="6.95" customHeight="1">
      <c r="A117" s="106"/>
      <c r="B117" s="84"/>
      <c r="C117" s="188"/>
      <c r="D117" s="188"/>
      <c r="E117" s="188"/>
      <c r="F117" s="188"/>
      <c r="G117" s="188"/>
      <c r="H117" s="188"/>
      <c r="I117" s="188"/>
      <c r="J117" s="188"/>
      <c r="K117" s="188"/>
      <c r="L117" s="108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</row>
    <row r="118" spans="1:65" s="109" customFormat="1" ht="15.2" customHeight="1">
      <c r="A118" s="106"/>
      <c r="B118" s="84"/>
      <c r="C118" s="189" t="s">
        <v>24</v>
      </c>
      <c r="D118" s="188"/>
      <c r="E118" s="188"/>
      <c r="F118" s="190" t="str">
        <f>E13</f>
        <v>Město Valašské Meziříčí</v>
      </c>
      <c r="G118" s="188"/>
      <c r="H118" s="188"/>
      <c r="I118" s="189" t="s">
        <v>30</v>
      </c>
      <c r="J118" s="192" t="str">
        <f>E19</f>
        <v xml:space="preserve"> </v>
      </c>
      <c r="K118" s="188"/>
      <c r="L118" s="108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</row>
    <row r="119" spans="1:65" s="109" customFormat="1" ht="15.2" customHeight="1">
      <c r="A119" s="106"/>
      <c r="B119" s="84"/>
      <c r="C119" s="189" t="s">
        <v>28</v>
      </c>
      <c r="D119" s="188"/>
      <c r="E119" s="188"/>
      <c r="F119" s="190" t="str">
        <f>IF(E16="","",E16)</f>
        <v>Vyplň údaj</v>
      </c>
      <c r="G119" s="188"/>
      <c r="H119" s="188"/>
      <c r="I119" s="189" t="s">
        <v>33</v>
      </c>
      <c r="J119" s="192" t="str">
        <f>E22</f>
        <v>Fajfrová Irena</v>
      </c>
      <c r="K119" s="188"/>
      <c r="L119" s="108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</row>
    <row r="120" spans="1:65" s="109" customFormat="1" ht="10.35" customHeight="1">
      <c r="A120" s="106"/>
      <c r="B120" s="84"/>
      <c r="C120" s="188"/>
      <c r="D120" s="188"/>
      <c r="E120" s="188"/>
      <c r="F120" s="188"/>
      <c r="G120" s="188"/>
      <c r="H120" s="188"/>
      <c r="I120" s="188"/>
      <c r="J120" s="188"/>
      <c r="K120" s="188"/>
      <c r="L120" s="108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</row>
    <row r="121" spans="1:65" s="151" customFormat="1" ht="29.25" customHeight="1">
      <c r="A121" s="145"/>
      <c r="B121" s="146"/>
      <c r="C121" s="209" t="s">
        <v>103</v>
      </c>
      <c r="D121" s="210" t="s">
        <v>61</v>
      </c>
      <c r="E121" s="210" t="s">
        <v>57</v>
      </c>
      <c r="F121" s="210" t="s">
        <v>58</v>
      </c>
      <c r="G121" s="210" t="s">
        <v>104</v>
      </c>
      <c r="H121" s="210" t="s">
        <v>105</v>
      </c>
      <c r="I121" s="210" t="s">
        <v>106</v>
      </c>
      <c r="J121" s="210" t="s">
        <v>89</v>
      </c>
      <c r="K121" s="211" t="s">
        <v>107</v>
      </c>
      <c r="L121" s="147"/>
      <c r="M121" s="148" t="s">
        <v>1</v>
      </c>
      <c r="N121" s="149" t="s">
        <v>40</v>
      </c>
      <c r="O121" s="149" t="s">
        <v>108</v>
      </c>
      <c r="P121" s="149" t="s">
        <v>109</v>
      </c>
      <c r="Q121" s="149" t="s">
        <v>110</v>
      </c>
      <c r="R121" s="149" t="s">
        <v>111</v>
      </c>
      <c r="S121" s="149" t="s">
        <v>112</v>
      </c>
      <c r="T121" s="150" t="s">
        <v>113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pans="1:65" s="109" customFormat="1" ht="22.9" customHeight="1">
      <c r="A122" s="106"/>
      <c r="B122" s="84"/>
      <c r="C122" s="212" t="s">
        <v>114</v>
      </c>
      <c r="D122" s="188"/>
      <c r="E122" s="188"/>
      <c r="F122" s="188"/>
      <c r="G122" s="188"/>
      <c r="H122" s="188"/>
      <c r="I122" s="188"/>
      <c r="J122" s="213">
        <f>BK122</f>
        <v>0</v>
      </c>
      <c r="K122" s="188"/>
      <c r="L122" s="84"/>
      <c r="M122" s="152"/>
      <c r="N122" s="153"/>
      <c r="O122" s="116"/>
      <c r="P122" s="154">
        <f>P123+P195</f>
        <v>0</v>
      </c>
      <c r="Q122" s="116"/>
      <c r="R122" s="154">
        <f>R123+R195</f>
        <v>501.66013299999997</v>
      </c>
      <c r="S122" s="116"/>
      <c r="T122" s="155">
        <f>T123+T195</f>
        <v>329.44200000000001</v>
      </c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T122" s="99" t="s">
        <v>75</v>
      </c>
      <c r="AU122" s="99" t="s">
        <v>91</v>
      </c>
      <c r="BK122" s="156">
        <f>BK123+BK195</f>
        <v>0</v>
      </c>
    </row>
    <row r="123" spans="1:65" s="83" customFormat="1" ht="25.9" customHeight="1">
      <c r="B123" s="157"/>
      <c r="C123" s="214"/>
      <c r="D123" s="215" t="s">
        <v>75</v>
      </c>
      <c r="E123" s="216" t="s">
        <v>115</v>
      </c>
      <c r="F123" s="216" t="s">
        <v>116</v>
      </c>
      <c r="G123" s="214"/>
      <c r="H123" s="214"/>
      <c r="I123" s="214"/>
      <c r="J123" s="217">
        <f>BK123</f>
        <v>0</v>
      </c>
      <c r="K123" s="214"/>
      <c r="L123" s="157"/>
      <c r="M123" s="159"/>
      <c r="N123" s="160"/>
      <c r="O123" s="160"/>
      <c r="P123" s="161">
        <f>P124+P139+P143+P169+P181+P193</f>
        <v>0</v>
      </c>
      <c r="Q123" s="160"/>
      <c r="R123" s="161">
        <f>R124+R139+R143+R169+R181+R193</f>
        <v>501.66013299999997</v>
      </c>
      <c r="S123" s="160"/>
      <c r="T123" s="162">
        <f>T124+T139+T143+T169+T181+T193</f>
        <v>329.44200000000001</v>
      </c>
      <c r="AR123" s="158" t="s">
        <v>81</v>
      </c>
      <c r="AT123" s="163" t="s">
        <v>75</v>
      </c>
      <c r="AU123" s="163" t="s">
        <v>76</v>
      </c>
      <c r="AY123" s="158" t="s">
        <v>117</v>
      </c>
      <c r="BK123" s="164">
        <f>BK124+BK139+BK143+BK169+BK181+BK193</f>
        <v>0</v>
      </c>
    </row>
    <row r="124" spans="1:65" s="83" customFormat="1" ht="22.9" customHeight="1">
      <c r="B124" s="157"/>
      <c r="C124" s="214"/>
      <c r="D124" s="215" t="s">
        <v>75</v>
      </c>
      <c r="E124" s="218" t="s">
        <v>81</v>
      </c>
      <c r="F124" s="218" t="s">
        <v>118</v>
      </c>
      <c r="G124" s="214"/>
      <c r="H124" s="214"/>
      <c r="I124" s="214"/>
      <c r="J124" s="219">
        <f>BK124</f>
        <v>0</v>
      </c>
      <c r="K124" s="214"/>
      <c r="L124" s="157"/>
      <c r="M124" s="159"/>
      <c r="N124" s="160"/>
      <c r="O124" s="160"/>
      <c r="P124" s="161">
        <f>SUM(P125:P138)</f>
        <v>0</v>
      </c>
      <c r="Q124" s="160"/>
      <c r="R124" s="161">
        <f>SUM(R125:R138)</f>
        <v>21.124600000000001</v>
      </c>
      <c r="S124" s="160"/>
      <c r="T124" s="162">
        <f>SUM(T125:T138)</f>
        <v>325.25</v>
      </c>
      <c r="AR124" s="158" t="s">
        <v>81</v>
      </c>
      <c r="AT124" s="163" t="s">
        <v>75</v>
      </c>
      <c r="AU124" s="163" t="s">
        <v>81</v>
      </c>
      <c r="AY124" s="158" t="s">
        <v>117</v>
      </c>
      <c r="BK124" s="164">
        <f>SUM(BK125:BK138)</f>
        <v>0</v>
      </c>
    </row>
    <row r="125" spans="1:65" s="109" customFormat="1" ht="33" customHeight="1">
      <c r="A125" s="106"/>
      <c r="B125" s="84"/>
      <c r="C125" s="220" t="s">
        <v>81</v>
      </c>
      <c r="D125" s="220" t="s">
        <v>119</v>
      </c>
      <c r="E125" s="221" t="s">
        <v>120</v>
      </c>
      <c r="F125" s="222" t="s">
        <v>121</v>
      </c>
      <c r="G125" s="223" t="s">
        <v>122</v>
      </c>
      <c r="H125" s="224">
        <v>2800</v>
      </c>
      <c r="I125" s="288"/>
      <c r="J125" s="225">
        <f>ROUND(I125*H125,2)</f>
        <v>0</v>
      </c>
      <c r="K125" s="222" t="s">
        <v>123</v>
      </c>
      <c r="L125" s="84"/>
      <c r="M125" s="85" t="s">
        <v>1</v>
      </c>
      <c r="N125" s="165" t="s">
        <v>41</v>
      </c>
      <c r="O125" s="166"/>
      <c r="P125" s="167">
        <f>O125*H125</f>
        <v>0</v>
      </c>
      <c r="Q125" s="167">
        <v>4.0000000000000003E-5</v>
      </c>
      <c r="R125" s="167">
        <f>Q125*H125</f>
        <v>0.112</v>
      </c>
      <c r="S125" s="167">
        <v>9.1999999999999998E-2</v>
      </c>
      <c r="T125" s="168">
        <f>S125*H125</f>
        <v>257.60000000000002</v>
      </c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R125" s="169" t="s">
        <v>124</v>
      </c>
      <c r="AT125" s="169" t="s">
        <v>119</v>
      </c>
      <c r="AU125" s="169" t="s">
        <v>85</v>
      </c>
      <c r="AY125" s="99" t="s">
        <v>117</v>
      </c>
      <c r="BE125" s="170">
        <f>IF(N125="základní",J125,0)</f>
        <v>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99" t="s">
        <v>81</v>
      </c>
      <c r="BK125" s="170">
        <f>ROUND(I125*H125,2)</f>
        <v>0</v>
      </c>
      <c r="BL125" s="99" t="s">
        <v>124</v>
      </c>
      <c r="BM125" s="169" t="s">
        <v>125</v>
      </c>
    </row>
    <row r="126" spans="1:65" s="109" customFormat="1" ht="16.5" customHeight="1">
      <c r="A126" s="106"/>
      <c r="B126" s="84"/>
      <c r="C126" s="220" t="s">
        <v>85</v>
      </c>
      <c r="D126" s="220" t="s">
        <v>119</v>
      </c>
      <c r="E126" s="221" t="s">
        <v>126</v>
      </c>
      <c r="F126" s="222" t="s">
        <v>127</v>
      </c>
      <c r="G126" s="223" t="s">
        <v>128</v>
      </c>
      <c r="H126" s="224">
        <v>330</v>
      </c>
      <c r="I126" s="288"/>
      <c r="J126" s="225">
        <f>ROUND(I126*H126,2)</f>
        <v>0</v>
      </c>
      <c r="K126" s="222" t="s">
        <v>129</v>
      </c>
      <c r="L126" s="84"/>
      <c r="M126" s="85" t="s">
        <v>1</v>
      </c>
      <c r="N126" s="165" t="s">
        <v>41</v>
      </c>
      <c r="O126" s="166"/>
      <c r="P126" s="167">
        <f>O126*H126</f>
        <v>0</v>
      </c>
      <c r="Q126" s="167">
        <v>0</v>
      </c>
      <c r="R126" s="167">
        <f>Q126*H126</f>
        <v>0</v>
      </c>
      <c r="S126" s="167">
        <v>0.20499999999999999</v>
      </c>
      <c r="T126" s="168">
        <f>S126*H126</f>
        <v>67.649999999999991</v>
      </c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R126" s="169" t="s">
        <v>124</v>
      </c>
      <c r="AT126" s="169" t="s">
        <v>119</v>
      </c>
      <c r="AU126" s="169" t="s">
        <v>85</v>
      </c>
      <c r="AY126" s="99" t="s">
        <v>117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99" t="s">
        <v>81</v>
      </c>
      <c r="BK126" s="170">
        <f>ROUND(I126*H126,2)</f>
        <v>0</v>
      </c>
      <c r="BL126" s="99" t="s">
        <v>124</v>
      </c>
      <c r="BM126" s="169" t="s">
        <v>130</v>
      </c>
    </row>
    <row r="127" spans="1:65" s="109" customFormat="1" ht="24.2" customHeight="1">
      <c r="A127" s="106"/>
      <c r="B127" s="84"/>
      <c r="C127" s="220" t="s">
        <v>131</v>
      </c>
      <c r="D127" s="220" t="s">
        <v>119</v>
      </c>
      <c r="E127" s="221" t="s">
        <v>132</v>
      </c>
      <c r="F127" s="222" t="s">
        <v>133</v>
      </c>
      <c r="G127" s="223" t="s">
        <v>128</v>
      </c>
      <c r="H127" s="224">
        <v>80</v>
      </c>
      <c r="I127" s="288"/>
      <c r="J127" s="225">
        <f>ROUND(I127*H127,2)</f>
        <v>0</v>
      </c>
      <c r="K127" s="222" t="s">
        <v>123</v>
      </c>
      <c r="L127" s="84"/>
      <c r="M127" s="85" t="s">
        <v>1</v>
      </c>
      <c r="N127" s="165" t="s">
        <v>41</v>
      </c>
      <c r="O127" s="166"/>
      <c r="P127" s="167">
        <f>O127*H127</f>
        <v>0</v>
      </c>
      <c r="Q127" s="167">
        <v>1.3999999999999999E-4</v>
      </c>
      <c r="R127" s="167">
        <f>Q127*H127</f>
        <v>1.1199999999999998E-2</v>
      </c>
      <c r="S127" s="167">
        <v>0</v>
      </c>
      <c r="T127" s="168">
        <f>S127*H127</f>
        <v>0</v>
      </c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R127" s="169" t="s">
        <v>124</v>
      </c>
      <c r="AT127" s="169" t="s">
        <v>119</v>
      </c>
      <c r="AU127" s="169" t="s">
        <v>85</v>
      </c>
      <c r="AY127" s="99" t="s">
        <v>117</v>
      </c>
      <c r="BE127" s="170">
        <f>IF(N127="základní",J127,0)</f>
        <v>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99" t="s">
        <v>81</v>
      </c>
      <c r="BK127" s="170">
        <f>ROUND(I127*H127,2)</f>
        <v>0</v>
      </c>
      <c r="BL127" s="99" t="s">
        <v>124</v>
      </c>
      <c r="BM127" s="169" t="s">
        <v>134</v>
      </c>
    </row>
    <row r="128" spans="1:65" s="109" customFormat="1" ht="24.2" customHeight="1">
      <c r="A128" s="106"/>
      <c r="B128" s="84"/>
      <c r="C128" s="220" t="s">
        <v>124</v>
      </c>
      <c r="D128" s="220" t="s">
        <v>119</v>
      </c>
      <c r="E128" s="221" t="s">
        <v>135</v>
      </c>
      <c r="F128" s="222" t="s">
        <v>136</v>
      </c>
      <c r="G128" s="223" t="s">
        <v>128</v>
      </c>
      <c r="H128" s="224">
        <v>80</v>
      </c>
      <c r="I128" s="288"/>
      <c r="J128" s="225">
        <f>ROUND(I128*H128,2)</f>
        <v>0</v>
      </c>
      <c r="K128" s="222" t="s">
        <v>123</v>
      </c>
      <c r="L128" s="84"/>
      <c r="M128" s="85" t="s">
        <v>1</v>
      </c>
      <c r="N128" s="165" t="s">
        <v>41</v>
      </c>
      <c r="O128" s="166"/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R128" s="169" t="s">
        <v>124</v>
      </c>
      <c r="AT128" s="169" t="s">
        <v>119</v>
      </c>
      <c r="AU128" s="169" t="s">
        <v>85</v>
      </c>
      <c r="AY128" s="99" t="s">
        <v>117</v>
      </c>
      <c r="BE128" s="170">
        <f>IF(N128="základní",J128,0)</f>
        <v>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99" t="s">
        <v>81</v>
      </c>
      <c r="BK128" s="170">
        <f>ROUND(I128*H128,2)</f>
        <v>0</v>
      </c>
      <c r="BL128" s="99" t="s">
        <v>124</v>
      </c>
      <c r="BM128" s="169" t="s">
        <v>137</v>
      </c>
    </row>
    <row r="129" spans="1:65" s="109" customFormat="1" ht="37.9" customHeight="1">
      <c r="A129" s="106"/>
      <c r="B129" s="84"/>
      <c r="C129" s="220" t="s">
        <v>138</v>
      </c>
      <c r="D129" s="220" t="s">
        <v>119</v>
      </c>
      <c r="E129" s="221" t="s">
        <v>139</v>
      </c>
      <c r="F129" s="222" t="s">
        <v>140</v>
      </c>
      <c r="G129" s="223" t="s">
        <v>141</v>
      </c>
      <c r="H129" s="224">
        <v>10.5</v>
      </c>
      <c r="I129" s="288"/>
      <c r="J129" s="225">
        <f>ROUND(I129*H129,2)</f>
        <v>0</v>
      </c>
      <c r="K129" s="222" t="s">
        <v>123</v>
      </c>
      <c r="L129" s="84"/>
      <c r="M129" s="85" t="s">
        <v>1</v>
      </c>
      <c r="N129" s="165" t="s">
        <v>41</v>
      </c>
      <c r="O129" s="166"/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R129" s="169" t="s">
        <v>124</v>
      </c>
      <c r="AT129" s="169" t="s">
        <v>119</v>
      </c>
      <c r="AU129" s="169" t="s">
        <v>85</v>
      </c>
      <c r="AY129" s="99" t="s">
        <v>117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99" t="s">
        <v>81</v>
      </c>
      <c r="BK129" s="170">
        <f>ROUND(I129*H129,2)</f>
        <v>0</v>
      </c>
      <c r="BL129" s="99" t="s">
        <v>124</v>
      </c>
      <c r="BM129" s="169" t="s">
        <v>142</v>
      </c>
    </row>
    <row r="130" spans="1:65" s="86" customFormat="1">
      <c r="B130" s="171"/>
      <c r="C130" s="226"/>
      <c r="D130" s="227" t="s">
        <v>143</v>
      </c>
      <c r="E130" s="228" t="s">
        <v>1</v>
      </c>
      <c r="F130" s="229" t="s">
        <v>144</v>
      </c>
      <c r="G130" s="226"/>
      <c r="H130" s="230">
        <v>10.5</v>
      </c>
      <c r="J130" s="226"/>
      <c r="K130" s="226"/>
      <c r="L130" s="171"/>
      <c r="M130" s="173"/>
      <c r="N130" s="174"/>
      <c r="O130" s="174"/>
      <c r="P130" s="174"/>
      <c r="Q130" s="174"/>
      <c r="R130" s="174"/>
      <c r="S130" s="174"/>
      <c r="T130" s="175"/>
      <c r="AT130" s="172" t="s">
        <v>143</v>
      </c>
      <c r="AU130" s="172" t="s">
        <v>85</v>
      </c>
      <c r="AV130" s="86" t="s">
        <v>85</v>
      </c>
      <c r="AW130" s="86" t="s">
        <v>32</v>
      </c>
      <c r="AX130" s="86" t="s">
        <v>81</v>
      </c>
      <c r="AY130" s="172" t="s">
        <v>117</v>
      </c>
    </row>
    <row r="131" spans="1:65" s="109" customFormat="1" ht="16.5" customHeight="1">
      <c r="A131" s="106"/>
      <c r="B131" s="84"/>
      <c r="C131" s="231" t="s">
        <v>145</v>
      </c>
      <c r="D131" s="231" t="s">
        <v>146</v>
      </c>
      <c r="E131" s="232" t="s">
        <v>147</v>
      </c>
      <c r="F131" s="233" t="s">
        <v>148</v>
      </c>
      <c r="G131" s="234" t="s">
        <v>149</v>
      </c>
      <c r="H131" s="235">
        <v>21</v>
      </c>
      <c r="I131" s="289"/>
      <c r="J131" s="236">
        <f>ROUND(I131*H131,2)</f>
        <v>0</v>
      </c>
      <c r="K131" s="233" t="s">
        <v>150</v>
      </c>
      <c r="L131" s="176"/>
      <c r="M131" s="87" t="s">
        <v>1</v>
      </c>
      <c r="N131" s="177" t="s">
        <v>41</v>
      </c>
      <c r="O131" s="166"/>
      <c r="P131" s="167">
        <f>O131*H131</f>
        <v>0</v>
      </c>
      <c r="Q131" s="167">
        <v>1</v>
      </c>
      <c r="R131" s="167">
        <f>Q131*H131</f>
        <v>21</v>
      </c>
      <c r="S131" s="167">
        <v>0</v>
      </c>
      <c r="T131" s="168">
        <f>S131*H131</f>
        <v>0</v>
      </c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R131" s="169" t="s">
        <v>151</v>
      </c>
      <c r="AT131" s="169" t="s">
        <v>146</v>
      </c>
      <c r="AU131" s="169" t="s">
        <v>85</v>
      </c>
      <c r="AY131" s="99" t="s">
        <v>117</v>
      </c>
      <c r="BE131" s="170">
        <f>IF(N131="základní",J131,0)</f>
        <v>0</v>
      </c>
      <c r="BF131" s="170">
        <f>IF(N131="snížená",J131,0)</f>
        <v>0</v>
      </c>
      <c r="BG131" s="170">
        <f>IF(N131="zákl. přenesená",J131,0)</f>
        <v>0</v>
      </c>
      <c r="BH131" s="170">
        <f>IF(N131="sníž. přenesená",J131,0)</f>
        <v>0</v>
      </c>
      <c r="BI131" s="170">
        <f>IF(N131="nulová",J131,0)</f>
        <v>0</v>
      </c>
      <c r="BJ131" s="99" t="s">
        <v>81</v>
      </c>
      <c r="BK131" s="170">
        <f>ROUND(I131*H131,2)</f>
        <v>0</v>
      </c>
      <c r="BL131" s="99" t="s">
        <v>124</v>
      </c>
      <c r="BM131" s="169" t="s">
        <v>152</v>
      </c>
    </row>
    <row r="132" spans="1:65" s="109" customFormat="1" ht="24.2" customHeight="1">
      <c r="A132" s="106"/>
      <c r="B132" s="84"/>
      <c r="C132" s="220" t="s">
        <v>153</v>
      </c>
      <c r="D132" s="220" t="s">
        <v>119</v>
      </c>
      <c r="E132" s="221" t="s">
        <v>154</v>
      </c>
      <c r="F132" s="222" t="s">
        <v>155</v>
      </c>
      <c r="G132" s="223" t="s">
        <v>141</v>
      </c>
      <c r="H132" s="224">
        <v>10.5</v>
      </c>
      <c r="I132" s="288"/>
      <c r="J132" s="225">
        <f>ROUND(I132*H132,2)</f>
        <v>0</v>
      </c>
      <c r="K132" s="222" t="s">
        <v>123</v>
      </c>
      <c r="L132" s="84"/>
      <c r="M132" s="85" t="s">
        <v>1</v>
      </c>
      <c r="N132" s="165" t="s">
        <v>41</v>
      </c>
      <c r="O132" s="166"/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R132" s="169" t="s">
        <v>124</v>
      </c>
      <c r="AT132" s="169" t="s">
        <v>119</v>
      </c>
      <c r="AU132" s="169" t="s">
        <v>85</v>
      </c>
      <c r="AY132" s="99" t="s">
        <v>117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99" t="s">
        <v>81</v>
      </c>
      <c r="BK132" s="170">
        <f>ROUND(I132*H132,2)</f>
        <v>0</v>
      </c>
      <c r="BL132" s="99" t="s">
        <v>124</v>
      </c>
      <c r="BM132" s="169" t="s">
        <v>156</v>
      </c>
    </row>
    <row r="133" spans="1:65" s="109" customFormat="1" ht="24.2" customHeight="1">
      <c r="A133" s="106"/>
      <c r="B133" s="84"/>
      <c r="C133" s="220" t="s">
        <v>151</v>
      </c>
      <c r="D133" s="220" t="s">
        <v>119</v>
      </c>
      <c r="E133" s="221" t="s">
        <v>157</v>
      </c>
      <c r="F133" s="222" t="s">
        <v>158</v>
      </c>
      <c r="G133" s="223" t="s">
        <v>122</v>
      </c>
      <c r="H133" s="224">
        <v>70</v>
      </c>
      <c r="I133" s="288"/>
      <c r="J133" s="225">
        <f>ROUND(I133*H133,2)</f>
        <v>0</v>
      </c>
      <c r="K133" s="222" t="s">
        <v>123</v>
      </c>
      <c r="L133" s="84"/>
      <c r="M133" s="85" t="s">
        <v>1</v>
      </c>
      <c r="N133" s="165" t="s">
        <v>41</v>
      </c>
      <c r="O133" s="166"/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R133" s="169" t="s">
        <v>124</v>
      </c>
      <c r="AT133" s="169" t="s">
        <v>119</v>
      </c>
      <c r="AU133" s="169" t="s">
        <v>85</v>
      </c>
      <c r="AY133" s="99" t="s">
        <v>117</v>
      </c>
      <c r="BE133" s="170">
        <f>IF(N133="základní",J133,0)</f>
        <v>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99" t="s">
        <v>81</v>
      </c>
      <c r="BK133" s="170">
        <f>ROUND(I133*H133,2)</f>
        <v>0</v>
      </c>
      <c r="BL133" s="99" t="s">
        <v>124</v>
      </c>
      <c r="BM133" s="169" t="s">
        <v>159</v>
      </c>
    </row>
    <row r="134" spans="1:65" s="109" customFormat="1" ht="24.2" customHeight="1">
      <c r="A134" s="106"/>
      <c r="B134" s="84"/>
      <c r="C134" s="220" t="s">
        <v>160</v>
      </c>
      <c r="D134" s="220" t="s">
        <v>119</v>
      </c>
      <c r="E134" s="221" t="s">
        <v>161</v>
      </c>
      <c r="F134" s="222" t="s">
        <v>162</v>
      </c>
      <c r="G134" s="223" t="s">
        <v>122</v>
      </c>
      <c r="H134" s="224">
        <v>70</v>
      </c>
      <c r="I134" s="288"/>
      <c r="J134" s="225">
        <f>ROUND(I134*H134,2)</f>
        <v>0</v>
      </c>
      <c r="K134" s="222" t="s">
        <v>123</v>
      </c>
      <c r="L134" s="84"/>
      <c r="M134" s="85" t="s">
        <v>1</v>
      </c>
      <c r="N134" s="165" t="s">
        <v>41</v>
      </c>
      <c r="O134" s="166"/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R134" s="169" t="s">
        <v>124</v>
      </c>
      <c r="AT134" s="169" t="s">
        <v>119</v>
      </c>
      <c r="AU134" s="169" t="s">
        <v>85</v>
      </c>
      <c r="AY134" s="99" t="s">
        <v>117</v>
      </c>
      <c r="BE134" s="170">
        <f>IF(N134="základní",J134,0)</f>
        <v>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99" t="s">
        <v>81</v>
      </c>
      <c r="BK134" s="170">
        <f>ROUND(I134*H134,2)</f>
        <v>0</v>
      </c>
      <c r="BL134" s="99" t="s">
        <v>124</v>
      </c>
      <c r="BM134" s="169" t="s">
        <v>163</v>
      </c>
    </row>
    <row r="135" spans="1:65" s="109" customFormat="1" ht="16.5" customHeight="1">
      <c r="A135" s="106"/>
      <c r="B135" s="84"/>
      <c r="C135" s="231" t="s">
        <v>164</v>
      </c>
      <c r="D135" s="231" t="s">
        <v>146</v>
      </c>
      <c r="E135" s="232" t="s">
        <v>165</v>
      </c>
      <c r="F135" s="233" t="s">
        <v>166</v>
      </c>
      <c r="G135" s="234" t="s">
        <v>167</v>
      </c>
      <c r="H135" s="235">
        <v>1.4</v>
      </c>
      <c r="I135" s="289"/>
      <c r="J135" s="236">
        <f>ROUND(I135*H135,2)</f>
        <v>0</v>
      </c>
      <c r="K135" s="233" t="s">
        <v>123</v>
      </c>
      <c r="L135" s="176"/>
      <c r="M135" s="87" t="s">
        <v>1</v>
      </c>
      <c r="N135" s="177" t="s">
        <v>41</v>
      </c>
      <c r="O135" s="166"/>
      <c r="P135" s="167">
        <f>O135*H135</f>
        <v>0</v>
      </c>
      <c r="Q135" s="167">
        <v>1E-3</v>
      </c>
      <c r="R135" s="167">
        <f>Q135*H135</f>
        <v>1.4E-3</v>
      </c>
      <c r="S135" s="167">
        <v>0</v>
      </c>
      <c r="T135" s="168">
        <f>S135*H135</f>
        <v>0</v>
      </c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R135" s="169" t="s">
        <v>151</v>
      </c>
      <c r="AT135" s="169" t="s">
        <v>146</v>
      </c>
      <c r="AU135" s="169" t="s">
        <v>85</v>
      </c>
      <c r="AY135" s="99" t="s">
        <v>117</v>
      </c>
      <c r="BE135" s="170">
        <f>IF(N135="základní",J135,0)</f>
        <v>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99" t="s">
        <v>81</v>
      </c>
      <c r="BK135" s="170">
        <f>ROUND(I135*H135,2)</f>
        <v>0</v>
      </c>
      <c r="BL135" s="99" t="s">
        <v>124</v>
      </c>
      <c r="BM135" s="169" t="s">
        <v>168</v>
      </c>
    </row>
    <row r="136" spans="1:65" s="86" customFormat="1">
      <c r="B136" s="171"/>
      <c r="C136" s="226"/>
      <c r="D136" s="227" t="s">
        <v>143</v>
      </c>
      <c r="E136" s="226"/>
      <c r="F136" s="229" t="s">
        <v>169</v>
      </c>
      <c r="G136" s="226"/>
      <c r="H136" s="230">
        <v>1.4</v>
      </c>
      <c r="J136" s="226"/>
      <c r="K136" s="226"/>
      <c r="L136" s="171"/>
      <c r="M136" s="173"/>
      <c r="N136" s="174"/>
      <c r="O136" s="174"/>
      <c r="P136" s="174"/>
      <c r="Q136" s="174"/>
      <c r="R136" s="174"/>
      <c r="S136" s="174"/>
      <c r="T136" s="175"/>
      <c r="AT136" s="172" t="s">
        <v>143</v>
      </c>
      <c r="AU136" s="172" t="s">
        <v>85</v>
      </c>
      <c r="AV136" s="86" t="s">
        <v>85</v>
      </c>
      <c r="AW136" s="86" t="s">
        <v>3</v>
      </c>
      <c r="AX136" s="86" t="s">
        <v>81</v>
      </c>
      <c r="AY136" s="172" t="s">
        <v>117</v>
      </c>
    </row>
    <row r="137" spans="1:65" s="109" customFormat="1" ht="21.75" customHeight="1">
      <c r="A137" s="106"/>
      <c r="B137" s="84"/>
      <c r="C137" s="220" t="s">
        <v>170</v>
      </c>
      <c r="D137" s="220" t="s">
        <v>119</v>
      </c>
      <c r="E137" s="221" t="s">
        <v>171</v>
      </c>
      <c r="F137" s="222" t="s">
        <v>172</v>
      </c>
      <c r="G137" s="223" t="s">
        <v>122</v>
      </c>
      <c r="H137" s="224">
        <v>70</v>
      </c>
      <c r="I137" s="288"/>
      <c r="J137" s="225">
        <f>ROUND(I137*H137,2)</f>
        <v>0</v>
      </c>
      <c r="K137" s="222" t="s">
        <v>123</v>
      </c>
      <c r="L137" s="84"/>
      <c r="M137" s="85" t="s">
        <v>1</v>
      </c>
      <c r="N137" s="165" t="s">
        <v>41</v>
      </c>
      <c r="O137" s="166"/>
      <c r="P137" s="167">
        <f>O137*H137</f>
        <v>0</v>
      </c>
      <c r="Q137" s="167">
        <v>0</v>
      </c>
      <c r="R137" s="167">
        <f>Q137*H137</f>
        <v>0</v>
      </c>
      <c r="S137" s="167">
        <v>0</v>
      </c>
      <c r="T137" s="168">
        <f>S137*H137</f>
        <v>0</v>
      </c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R137" s="169" t="s">
        <v>124</v>
      </c>
      <c r="AT137" s="169" t="s">
        <v>119</v>
      </c>
      <c r="AU137" s="169" t="s">
        <v>85</v>
      </c>
      <c r="AY137" s="99" t="s">
        <v>117</v>
      </c>
      <c r="BE137" s="170">
        <f>IF(N137="základní",J137,0)</f>
        <v>0</v>
      </c>
      <c r="BF137" s="170">
        <f>IF(N137="snížená",J137,0)</f>
        <v>0</v>
      </c>
      <c r="BG137" s="170">
        <f>IF(N137="zákl. přenesená",J137,0)</f>
        <v>0</v>
      </c>
      <c r="BH137" s="170">
        <f>IF(N137="sníž. přenesená",J137,0)</f>
        <v>0</v>
      </c>
      <c r="BI137" s="170">
        <f>IF(N137="nulová",J137,0)</f>
        <v>0</v>
      </c>
      <c r="BJ137" s="99" t="s">
        <v>81</v>
      </c>
      <c r="BK137" s="170">
        <f>ROUND(I137*H137,2)</f>
        <v>0</v>
      </c>
      <c r="BL137" s="99" t="s">
        <v>124</v>
      </c>
      <c r="BM137" s="169" t="s">
        <v>173</v>
      </c>
    </row>
    <row r="138" spans="1:65" s="109" customFormat="1" ht="16.5" customHeight="1">
      <c r="A138" s="106"/>
      <c r="B138" s="84"/>
      <c r="C138" s="220" t="s">
        <v>8</v>
      </c>
      <c r="D138" s="220" t="s">
        <v>119</v>
      </c>
      <c r="E138" s="221" t="s">
        <v>174</v>
      </c>
      <c r="F138" s="222" t="s">
        <v>175</v>
      </c>
      <c r="G138" s="223" t="s">
        <v>122</v>
      </c>
      <c r="H138" s="224">
        <v>70</v>
      </c>
      <c r="I138" s="288"/>
      <c r="J138" s="225">
        <f>ROUND(I138*H138,2)</f>
        <v>0</v>
      </c>
      <c r="K138" s="222" t="s">
        <v>123</v>
      </c>
      <c r="L138" s="84"/>
      <c r="M138" s="85" t="s">
        <v>1</v>
      </c>
      <c r="N138" s="165" t="s">
        <v>41</v>
      </c>
      <c r="O138" s="166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R138" s="169" t="s">
        <v>124</v>
      </c>
      <c r="AT138" s="169" t="s">
        <v>119</v>
      </c>
      <c r="AU138" s="169" t="s">
        <v>85</v>
      </c>
      <c r="AY138" s="99" t="s">
        <v>117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99" t="s">
        <v>81</v>
      </c>
      <c r="BK138" s="170">
        <f>ROUND(I138*H138,2)</f>
        <v>0</v>
      </c>
      <c r="BL138" s="99" t="s">
        <v>124</v>
      </c>
      <c r="BM138" s="169" t="s">
        <v>176</v>
      </c>
    </row>
    <row r="139" spans="1:65" s="83" customFormat="1" ht="22.9" customHeight="1">
      <c r="B139" s="157"/>
      <c r="C139" s="214"/>
      <c r="D139" s="215" t="s">
        <v>75</v>
      </c>
      <c r="E139" s="218" t="s">
        <v>138</v>
      </c>
      <c r="F139" s="218" t="s">
        <v>177</v>
      </c>
      <c r="G139" s="214"/>
      <c r="H139" s="214"/>
      <c r="J139" s="219">
        <f>BK139</f>
        <v>0</v>
      </c>
      <c r="K139" s="214"/>
      <c r="L139" s="157"/>
      <c r="M139" s="159"/>
      <c r="N139" s="160"/>
      <c r="O139" s="160"/>
      <c r="P139" s="161">
        <f>SUM(P140:P142)</f>
        <v>0</v>
      </c>
      <c r="Q139" s="160"/>
      <c r="R139" s="161">
        <f>SUM(R140:R142)</f>
        <v>366.62</v>
      </c>
      <c r="S139" s="160"/>
      <c r="T139" s="162">
        <f>SUM(T140:T142)</f>
        <v>0</v>
      </c>
      <c r="AR139" s="158" t="s">
        <v>81</v>
      </c>
      <c r="AT139" s="163" t="s">
        <v>75</v>
      </c>
      <c r="AU139" s="163" t="s">
        <v>81</v>
      </c>
      <c r="AY139" s="158" t="s">
        <v>117</v>
      </c>
      <c r="BK139" s="164">
        <f>SUM(BK140:BK142)</f>
        <v>0</v>
      </c>
    </row>
    <row r="140" spans="1:65" s="109" customFormat="1" ht="24.2" customHeight="1">
      <c r="A140" s="106"/>
      <c r="B140" s="84"/>
      <c r="C140" s="220" t="s">
        <v>178</v>
      </c>
      <c r="D140" s="220" t="s">
        <v>119</v>
      </c>
      <c r="E140" s="221" t="s">
        <v>179</v>
      </c>
      <c r="F140" s="222" t="s">
        <v>180</v>
      </c>
      <c r="G140" s="223" t="s">
        <v>122</v>
      </c>
      <c r="H140" s="224">
        <v>2800</v>
      </c>
      <c r="I140" s="288"/>
      <c r="J140" s="225">
        <f>ROUND(I140*H140,2)</f>
        <v>0</v>
      </c>
      <c r="K140" s="222" t="s">
        <v>123</v>
      </c>
      <c r="L140" s="84"/>
      <c r="M140" s="85" t="s">
        <v>1</v>
      </c>
      <c r="N140" s="165" t="s">
        <v>41</v>
      </c>
      <c r="O140" s="166"/>
      <c r="P140" s="167">
        <f>O140*H140</f>
        <v>0</v>
      </c>
      <c r="Q140" s="167">
        <v>7.1000000000000002E-4</v>
      </c>
      <c r="R140" s="167">
        <f>Q140*H140</f>
        <v>1.988</v>
      </c>
      <c r="S140" s="167">
        <v>0</v>
      </c>
      <c r="T140" s="168">
        <f>S140*H140</f>
        <v>0</v>
      </c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R140" s="169" t="s">
        <v>124</v>
      </c>
      <c r="AT140" s="169" t="s">
        <v>119</v>
      </c>
      <c r="AU140" s="169" t="s">
        <v>85</v>
      </c>
      <c r="AY140" s="99" t="s">
        <v>117</v>
      </c>
      <c r="BE140" s="170">
        <f>IF(N140="základní",J140,0)</f>
        <v>0</v>
      </c>
      <c r="BF140" s="170">
        <f>IF(N140="snížená",J140,0)</f>
        <v>0</v>
      </c>
      <c r="BG140" s="170">
        <f>IF(N140="zákl. přenesená",J140,0)</f>
        <v>0</v>
      </c>
      <c r="BH140" s="170">
        <f>IF(N140="sníž. přenesená",J140,0)</f>
        <v>0</v>
      </c>
      <c r="BI140" s="170">
        <f>IF(N140="nulová",J140,0)</f>
        <v>0</v>
      </c>
      <c r="BJ140" s="99" t="s">
        <v>81</v>
      </c>
      <c r="BK140" s="170">
        <f>ROUND(I140*H140,2)</f>
        <v>0</v>
      </c>
      <c r="BL140" s="99" t="s">
        <v>124</v>
      </c>
      <c r="BM140" s="169" t="s">
        <v>181</v>
      </c>
    </row>
    <row r="141" spans="1:65" s="109" customFormat="1" ht="33" customHeight="1">
      <c r="A141" s="106"/>
      <c r="B141" s="84"/>
      <c r="C141" s="220" t="s">
        <v>182</v>
      </c>
      <c r="D141" s="220" t="s">
        <v>119</v>
      </c>
      <c r="E141" s="221" t="s">
        <v>183</v>
      </c>
      <c r="F141" s="222" t="s">
        <v>184</v>
      </c>
      <c r="G141" s="223" t="s">
        <v>122</v>
      </c>
      <c r="H141" s="224">
        <v>2800</v>
      </c>
      <c r="I141" s="288"/>
      <c r="J141" s="225">
        <f>ROUND(I141*H141,2)</f>
        <v>0</v>
      </c>
      <c r="K141" s="222" t="s">
        <v>123</v>
      </c>
      <c r="L141" s="84"/>
      <c r="M141" s="85" t="s">
        <v>1</v>
      </c>
      <c r="N141" s="165" t="s">
        <v>41</v>
      </c>
      <c r="O141" s="166"/>
      <c r="P141" s="167">
        <f>O141*H141</f>
        <v>0</v>
      </c>
      <c r="Q141" s="167">
        <v>0.12966</v>
      </c>
      <c r="R141" s="167">
        <f>Q141*H141</f>
        <v>363.048</v>
      </c>
      <c r="S141" s="167">
        <v>0</v>
      </c>
      <c r="T141" s="168">
        <f>S141*H141</f>
        <v>0</v>
      </c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R141" s="169" t="s">
        <v>124</v>
      </c>
      <c r="AT141" s="169" t="s">
        <v>119</v>
      </c>
      <c r="AU141" s="169" t="s">
        <v>85</v>
      </c>
      <c r="AY141" s="99" t="s">
        <v>117</v>
      </c>
      <c r="BE141" s="170">
        <f>IF(N141="základní",J141,0)</f>
        <v>0</v>
      </c>
      <c r="BF141" s="170">
        <f>IF(N141="snížená",J141,0)</f>
        <v>0</v>
      </c>
      <c r="BG141" s="170">
        <f>IF(N141="zákl. přenesená",J141,0)</f>
        <v>0</v>
      </c>
      <c r="BH141" s="170">
        <f>IF(N141="sníž. přenesená",J141,0)</f>
        <v>0</v>
      </c>
      <c r="BI141" s="170">
        <f>IF(N141="nulová",J141,0)</f>
        <v>0</v>
      </c>
      <c r="BJ141" s="99" t="s">
        <v>81</v>
      </c>
      <c r="BK141" s="170">
        <f>ROUND(I141*H141,2)</f>
        <v>0</v>
      </c>
      <c r="BL141" s="99" t="s">
        <v>124</v>
      </c>
      <c r="BM141" s="169" t="s">
        <v>185</v>
      </c>
    </row>
    <row r="142" spans="1:65" s="109" customFormat="1" ht="21.75" customHeight="1">
      <c r="A142" s="106"/>
      <c r="B142" s="84"/>
      <c r="C142" s="220" t="s">
        <v>186</v>
      </c>
      <c r="D142" s="220" t="s">
        <v>119</v>
      </c>
      <c r="E142" s="221" t="s">
        <v>187</v>
      </c>
      <c r="F142" s="222" t="s">
        <v>188</v>
      </c>
      <c r="G142" s="223" t="s">
        <v>128</v>
      </c>
      <c r="H142" s="224">
        <v>440</v>
      </c>
      <c r="I142" s="288"/>
      <c r="J142" s="225">
        <f>ROUND(I142*H142,2)</f>
        <v>0</v>
      </c>
      <c r="K142" s="222" t="s">
        <v>123</v>
      </c>
      <c r="L142" s="84"/>
      <c r="M142" s="85" t="s">
        <v>1</v>
      </c>
      <c r="N142" s="165" t="s">
        <v>41</v>
      </c>
      <c r="O142" s="166"/>
      <c r="P142" s="167">
        <f>O142*H142</f>
        <v>0</v>
      </c>
      <c r="Q142" s="167">
        <v>3.5999999999999999E-3</v>
      </c>
      <c r="R142" s="167">
        <f>Q142*H142</f>
        <v>1.5839999999999999</v>
      </c>
      <c r="S142" s="167">
        <v>0</v>
      </c>
      <c r="T142" s="168">
        <f>S142*H142</f>
        <v>0</v>
      </c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R142" s="169" t="s">
        <v>124</v>
      </c>
      <c r="AT142" s="169" t="s">
        <v>119</v>
      </c>
      <c r="AU142" s="169" t="s">
        <v>85</v>
      </c>
      <c r="AY142" s="99" t="s">
        <v>117</v>
      </c>
      <c r="BE142" s="170">
        <f>IF(N142="základní",J142,0)</f>
        <v>0</v>
      </c>
      <c r="BF142" s="170">
        <f>IF(N142="snížená",J142,0)</f>
        <v>0</v>
      </c>
      <c r="BG142" s="170">
        <f>IF(N142="zákl. přenesená",J142,0)</f>
        <v>0</v>
      </c>
      <c r="BH142" s="170">
        <f>IF(N142="sníž. přenesená",J142,0)</f>
        <v>0</v>
      </c>
      <c r="BI142" s="170">
        <f>IF(N142="nulová",J142,0)</f>
        <v>0</v>
      </c>
      <c r="BJ142" s="99" t="s">
        <v>81</v>
      </c>
      <c r="BK142" s="170">
        <f>ROUND(I142*H142,2)</f>
        <v>0</v>
      </c>
      <c r="BL142" s="99" t="s">
        <v>124</v>
      </c>
      <c r="BM142" s="169" t="s">
        <v>189</v>
      </c>
    </row>
    <row r="143" spans="1:65" s="83" customFormat="1" ht="22.9" customHeight="1">
      <c r="B143" s="157"/>
      <c r="C143" s="214"/>
      <c r="D143" s="215" t="s">
        <v>75</v>
      </c>
      <c r="E143" s="218" t="s">
        <v>151</v>
      </c>
      <c r="F143" s="218" t="s">
        <v>190</v>
      </c>
      <c r="G143" s="214"/>
      <c r="H143" s="214"/>
      <c r="J143" s="219">
        <f>BK143</f>
        <v>0</v>
      </c>
      <c r="K143" s="214"/>
      <c r="L143" s="157"/>
      <c r="M143" s="159"/>
      <c r="N143" s="160"/>
      <c r="O143" s="160"/>
      <c r="P143" s="161">
        <f>SUM(P144:P168)</f>
        <v>0</v>
      </c>
      <c r="Q143" s="160"/>
      <c r="R143" s="161">
        <f>SUM(R144:R168)</f>
        <v>2.99173</v>
      </c>
      <c r="S143" s="160"/>
      <c r="T143" s="162">
        <f>SUM(T144:T168)</f>
        <v>4.1920000000000002</v>
      </c>
      <c r="AR143" s="158" t="s">
        <v>81</v>
      </c>
      <c r="AT143" s="163" t="s">
        <v>75</v>
      </c>
      <c r="AU143" s="163" t="s">
        <v>81</v>
      </c>
      <c r="AY143" s="158" t="s">
        <v>117</v>
      </c>
      <c r="BK143" s="164">
        <f>SUM(BK144:BK168)</f>
        <v>0</v>
      </c>
    </row>
    <row r="144" spans="1:65" s="109" customFormat="1" ht="24.2" customHeight="1">
      <c r="A144" s="106"/>
      <c r="B144" s="84"/>
      <c r="C144" s="220" t="s">
        <v>191</v>
      </c>
      <c r="D144" s="220" t="s">
        <v>119</v>
      </c>
      <c r="E144" s="221" t="s">
        <v>192</v>
      </c>
      <c r="F144" s="222" t="s">
        <v>193</v>
      </c>
      <c r="G144" s="223" t="s">
        <v>141</v>
      </c>
      <c r="H144" s="224">
        <v>1.35</v>
      </c>
      <c r="I144" s="288"/>
      <c r="J144" s="225">
        <f>ROUND(I144*H144,2)</f>
        <v>0</v>
      </c>
      <c r="K144" s="222" t="s">
        <v>123</v>
      </c>
      <c r="L144" s="84"/>
      <c r="M144" s="85" t="s">
        <v>1</v>
      </c>
      <c r="N144" s="165" t="s">
        <v>41</v>
      </c>
      <c r="O144" s="166"/>
      <c r="P144" s="167">
        <f>O144*H144</f>
        <v>0</v>
      </c>
      <c r="Q144" s="167">
        <v>0</v>
      </c>
      <c r="R144" s="167">
        <f>Q144*H144</f>
        <v>0</v>
      </c>
      <c r="S144" s="167">
        <v>1.92</v>
      </c>
      <c r="T144" s="168">
        <f>S144*H144</f>
        <v>2.5920000000000001</v>
      </c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R144" s="169" t="s">
        <v>124</v>
      </c>
      <c r="AT144" s="169" t="s">
        <v>119</v>
      </c>
      <c r="AU144" s="169" t="s">
        <v>85</v>
      </c>
      <c r="AY144" s="99" t="s">
        <v>117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99" t="s">
        <v>81</v>
      </c>
      <c r="BK144" s="170">
        <f>ROUND(I144*H144,2)</f>
        <v>0</v>
      </c>
      <c r="BL144" s="99" t="s">
        <v>124</v>
      </c>
      <c r="BM144" s="169" t="s">
        <v>194</v>
      </c>
    </row>
    <row r="145" spans="1:65" s="88" customFormat="1">
      <c r="B145" s="178"/>
      <c r="C145" s="237"/>
      <c r="D145" s="227" t="s">
        <v>143</v>
      </c>
      <c r="E145" s="238" t="s">
        <v>1</v>
      </c>
      <c r="F145" s="239" t="s">
        <v>195</v>
      </c>
      <c r="G145" s="237"/>
      <c r="H145" s="238" t="s">
        <v>1</v>
      </c>
      <c r="J145" s="237"/>
      <c r="K145" s="237"/>
      <c r="L145" s="178"/>
      <c r="M145" s="180"/>
      <c r="N145" s="181"/>
      <c r="O145" s="181"/>
      <c r="P145" s="181"/>
      <c r="Q145" s="181"/>
      <c r="R145" s="181"/>
      <c r="S145" s="181"/>
      <c r="T145" s="182"/>
      <c r="AT145" s="179" t="s">
        <v>143</v>
      </c>
      <c r="AU145" s="179" t="s">
        <v>85</v>
      </c>
      <c r="AV145" s="88" t="s">
        <v>81</v>
      </c>
      <c r="AW145" s="88" t="s">
        <v>32</v>
      </c>
      <c r="AX145" s="88" t="s">
        <v>76</v>
      </c>
      <c r="AY145" s="179" t="s">
        <v>117</v>
      </c>
    </row>
    <row r="146" spans="1:65" s="86" customFormat="1">
      <c r="B146" s="171"/>
      <c r="C146" s="226"/>
      <c r="D146" s="227" t="s">
        <v>143</v>
      </c>
      <c r="E146" s="228" t="s">
        <v>1</v>
      </c>
      <c r="F146" s="229" t="s">
        <v>196</v>
      </c>
      <c r="G146" s="226"/>
      <c r="H146" s="230">
        <v>1.35</v>
      </c>
      <c r="J146" s="226"/>
      <c r="K146" s="226"/>
      <c r="L146" s="171"/>
      <c r="M146" s="173"/>
      <c r="N146" s="174"/>
      <c r="O146" s="174"/>
      <c r="P146" s="174"/>
      <c r="Q146" s="174"/>
      <c r="R146" s="174"/>
      <c r="S146" s="174"/>
      <c r="T146" s="175"/>
      <c r="AT146" s="172" t="s">
        <v>143</v>
      </c>
      <c r="AU146" s="172" t="s">
        <v>85</v>
      </c>
      <c r="AV146" s="86" t="s">
        <v>85</v>
      </c>
      <c r="AW146" s="86" t="s">
        <v>32</v>
      </c>
      <c r="AX146" s="86" t="s">
        <v>81</v>
      </c>
      <c r="AY146" s="172" t="s">
        <v>117</v>
      </c>
    </row>
    <row r="147" spans="1:65" s="109" customFormat="1" ht="24.2" customHeight="1">
      <c r="A147" s="106"/>
      <c r="B147" s="84"/>
      <c r="C147" s="220" t="s">
        <v>197</v>
      </c>
      <c r="D147" s="220" t="s">
        <v>119</v>
      </c>
      <c r="E147" s="221" t="s">
        <v>198</v>
      </c>
      <c r="F147" s="222" t="s">
        <v>199</v>
      </c>
      <c r="G147" s="223" t="s">
        <v>200</v>
      </c>
      <c r="H147" s="224">
        <v>3</v>
      </c>
      <c r="I147" s="288"/>
      <c r="J147" s="225">
        <f>ROUND(I147*H147,2)</f>
        <v>0</v>
      </c>
      <c r="K147" s="222" t="s">
        <v>123</v>
      </c>
      <c r="L147" s="84"/>
      <c r="M147" s="85" t="s">
        <v>1</v>
      </c>
      <c r="N147" s="165" t="s">
        <v>41</v>
      </c>
      <c r="O147" s="166"/>
      <c r="P147" s="167">
        <f>O147*H147</f>
        <v>0</v>
      </c>
      <c r="Q147" s="167">
        <v>3.0759999999999999E-2</v>
      </c>
      <c r="R147" s="167">
        <f>Q147*H147</f>
        <v>9.2280000000000001E-2</v>
      </c>
      <c r="S147" s="167">
        <v>0</v>
      </c>
      <c r="T147" s="168">
        <f>S147*H147</f>
        <v>0</v>
      </c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R147" s="169" t="s">
        <v>124</v>
      </c>
      <c r="AT147" s="169" t="s">
        <v>119</v>
      </c>
      <c r="AU147" s="169" t="s">
        <v>85</v>
      </c>
      <c r="AY147" s="99" t="s">
        <v>117</v>
      </c>
      <c r="BE147" s="170">
        <f>IF(N147="základní",J147,0)</f>
        <v>0</v>
      </c>
      <c r="BF147" s="170">
        <f>IF(N147="snížená",J147,0)</f>
        <v>0</v>
      </c>
      <c r="BG147" s="170">
        <f>IF(N147="zákl. přenesená",J147,0)</f>
        <v>0</v>
      </c>
      <c r="BH147" s="170">
        <f>IF(N147="sníž. přenesená",J147,0)</f>
        <v>0</v>
      </c>
      <c r="BI147" s="170">
        <f>IF(N147="nulová",J147,0)</f>
        <v>0</v>
      </c>
      <c r="BJ147" s="99" t="s">
        <v>81</v>
      </c>
      <c r="BK147" s="170">
        <f>ROUND(I147*H147,2)</f>
        <v>0</v>
      </c>
      <c r="BL147" s="99" t="s">
        <v>124</v>
      </c>
      <c r="BM147" s="169" t="s">
        <v>201</v>
      </c>
    </row>
    <row r="148" spans="1:65" s="109" customFormat="1" ht="24.2" customHeight="1">
      <c r="A148" s="106"/>
      <c r="B148" s="84"/>
      <c r="C148" s="220" t="s">
        <v>202</v>
      </c>
      <c r="D148" s="220" t="s">
        <v>119</v>
      </c>
      <c r="E148" s="221" t="s">
        <v>203</v>
      </c>
      <c r="F148" s="222" t="s">
        <v>204</v>
      </c>
      <c r="G148" s="223" t="s">
        <v>200</v>
      </c>
      <c r="H148" s="224">
        <v>3</v>
      </c>
      <c r="I148" s="288"/>
      <c r="J148" s="225">
        <f>ROUND(I148*H148,2)</f>
        <v>0</v>
      </c>
      <c r="K148" s="222" t="s">
        <v>123</v>
      </c>
      <c r="L148" s="84"/>
      <c r="M148" s="85" t="s">
        <v>1</v>
      </c>
      <c r="N148" s="165" t="s">
        <v>41</v>
      </c>
      <c r="O148" s="166"/>
      <c r="P148" s="167">
        <f>O148*H148</f>
        <v>0</v>
      </c>
      <c r="Q148" s="167">
        <v>0.10037</v>
      </c>
      <c r="R148" s="167">
        <f>Q148*H148</f>
        <v>0.30110999999999999</v>
      </c>
      <c r="S148" s="167">
        <v>0.1</v>
      </c>
      <c r="T148" s="168">
        <f>S148*H148</f>
        <v>0.30000000000000004</v>
      </c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R148" s="169" t="s">
        <v>124</v>
      </c>
      <c r="AT148" s="169" t="s">
        <v>119</v>
      </c>
      <c r="AU148" s="169" t="s">
        <v>85</v>
      </c>
      <c r="AY148" s="99" t="s">
        <v>117</v>
      </c>
      <c r="BE148" s="170">
        <f>IF(N148="základní",J148,0)</f>
        <v>0</v>
      </c>
      <c r="BF148" s="170">
        <f>IF(N148="snížená",J148,0)</f>
        <v>0</v>
      </c>
      <c r="BG148" s="170">
        <f>IF(N148="zákl. přenesená",J148,0)</f>
        <v>0</v>
      </c>
      <c r="BH148" s="170">
        <f>IF(N148="sníž. přenesená",J148,0)</f>
        <v>0</v>
      </c>
      <c r="BI148" s="170">
        <f>IF(N148="nulová",J148,0)</f>
        <v>0</v>
      </c>
      <c r="BJ148" s="99" t="s">
        <v>81</v>
      </c>
      <c r="BK148" s="170">
        <f>ROUND(I148*H148,2)</f>
        <v>0</v>
      </c>
      <c r="BL148" s="99" t="s">
        <v>124</v>
      </c>
      <c r="BM148" s="169" t="s">
        <v>205</v>
      </c>
    </row>
    <row r="149" spans="1:65" s="88" customFormat="1">
      <c r="B149" s="178"/>
      <c r="C149" s="237"/>
      <c r="D149" s="227" t="s">
        <v>143</v>
      </c>
      <c r="E149" s="238" t="s">
        <v>1</v>
      </c>
      <c r="F149" s="239" t="s">
        <v>206</v>
      </c>
      <c r="G149" s="237"/>
      <c r="H149" s="238" t="s">
        <v>1</v>
      </c>
      <c r="J149" s="237"/>
      <c r="K149" s="237"/>
      <c r="L149" s="178"/>
      <c r="M149" s="180"/>
      <c r="N149" s="181"/>
      <c r="O149" s="181"/>
      <c r="P149" s="181"/>
      <c r="Q149" s="181"/>
      <c r="R149" s="181"/>
      <c r="S149" s="181"/>
      <c r="T149" s="182"/>
      <c r="AT149" s="179" t="s">
        <v>143</v>
      </c>
      <c r="AU149" s="179" t="s">
        <v>85</v>
      </c>
      <c r="AV149" s="88" t="s">
        <v>81</v>
      </c>
      <c r="AW149" s="88" t="s">
        <v>32</v>
      </c>
      <c r="AX149" s="88" t="s">
        <v>76</v>
      </c>
      <c r="AY149" s="179" t="s">
        <v>117</v>
      </c>
    </row>
    <row r="150" spans="1:65" s="88" customFormat="1" ht="22.5">
      <c r="B150" s="178"/>
      <c r="C150" s="237"/>
      <c r="D150" s="227" t="s">
        <v>143</v>
      </c>
      <c r="E150" s="238" t="s">
        <v>1</v>
      </c>
      <c r="F150" s="239" t="s">
        <v>207</v>
      </c>
      <c r="G150" s="237"/>
      <c r="H150" s="238" t="s">
        <v>1</v>
      </c>
      <c r="J150" s="237"/>
      <c r="K150" s="237"/>
      <c r="L150" s="178"/>
      <c r="M150" s="180"/>
      <c r="N150" s="181"/>
      <c r="O150" s="181"/>
      <c r="P150" s="181"/>
      <c r="Q150" s="181"/>
      <c r="R150" s="181"/>
      <c r="S150" s="181"/>
      <c r="T150" s="182"/>
      <c r="AT150" s="179" t="s">
        <v>143</v>
      </c>
      <c r="AU150" s="179" t="s">
        <v>85</v>
      </c>
      <c r="AV150" s="88" t="s">
        <v>81</v>
      </c>
      <c r="AW150" s="88" t="s">
        <v>32</v>
      </c>
      <c r="AX150" s="88" t="s">
        <v>76</v>
      </c>
      <c r="AY150" s="179" t="s">
        <v>117</v>
      </c>
    </row>
    <row r="151" spans="1:65" s="88" customFormat="1">
      <c r="B151" s="178"/>
      <c r="C151" s="237"/>
      <c r="D151" s="227" t="s">
        <v>143</v>
      </c>
      <c r="E151" s="238" t="s">
        <v>1</v>
      </c>
      <c r="F151" s="239" t="s">
        <v>208</v>
      </c>
      <c r="G151" s="237"/>
      <c r="H151" s="238" t="s">
        <v>1</v>
      </c>
      <c r="J151" s="237"/>
      <c r="K151" s="237"/>
      <c r="L151" s="178"/>
      <c r="M151" s="180"/>
      <c r="N151" s="181"/>
      <c r="O151" s="181"/>
      <c r="P151" s="181"/>
      <c r="Q151" s="181"/>
      <c r="R151" s="181"/>
      <c r="S151" s="181"/>
      <c r="T151" s="182"/>
      <c r="AT151" s="179" t="s">
        <v>143</v>
      </c>
      <c r="AU151" s="179" t="s">
        <v>85</v>
      </c>
      <c r="AV151" s="88" t="s">
        <v>81</v>
      </c>
      <c r="AW151" s="88" t="s">
        <v>32</v>
      </c>
      <c r="AX151" s="88" t="s">
        <v>76</v>
      </c>
      <c r="AY151" s="179" t="s">
        <v>117</v>
      </c>
    </row>
    <row r="152" spans="1:65" s="88" customFormat="1">
      <c r="B152" s="178"/>
      <c r="C152" s="237"/>
      <c r="D152" s="227" t="s">
        <v>143</v>
      </c>
      <c r="E152" s="238" t="s">
        <v>1</v>
      </c>
      <c r="F152" s="239" t="s">
        <v>209</v>
      </c>
      <c r="G152" s="237"/>
      <c r="H152" s="238" t="s">
        <v>1</v>
      </c>
      <c r="J152" s="237"/>
      <c r="K152" s="237"/>
      <c r="L152" s="178"/>
      <c r="M152" s="180"/>
      <c r="N152" s="181"/>
      <c r="O152" s="181"/>
      <c r="P152" s="181"/>
      <c r="Q152" s="181"/>
      <c r="R152" s="181"/>
      <c r="S152" s="181"/>
      <c r="T152" s="182"/>
      <c r="AT152" s="179" t="s">
        <v>143</v>
      </c>
      <c r="AU152" s="179" t="s">
        <v>85</v>
      </c>
      <c r="AV152" s="88" t="s">
        <v>81</v>
      </c>
      <c r="AW152" s="88" t="s">
        <v>32</v>
      </c>
      <c r="AX152" s="88" t="s">
        <v>76</v>
      </c>
      <c r="AY152" s="179" t="s">
        <v>117</v>
      </c>
    </row>
    <row r="153" spans="1:65" s="88" customFormat="1" ht="22.5">
      <c r="B153" s="178"/>
      <c r="C153" s="237"/>
      <c r="D153" s="227" t="s">
        <v>143</v>
      </c>
      <c r="E153" s="238" t="s">
        <v>1</v>
      </c>
      <c r="F153" s="239" t="s">
        <v>210</v>
      </c>
      <c r="G153" s="237"/>
      <c r="H153" s="238" t="s">
        <v>1</v>
      </c>
      <c r="J153" s="237"/>
      <c r="K153" s="237"/>
      <c r="L153" s="178"/>
      <c r="M153" s="180"/>
      <c r="N153" s="181"/>
      <c r="O153" s="181"/>
      <c r="P153" s="181"/>
      <c r="Q153" s="181"/>
      <c r="R153" s="181"/>
      <c r="S153" s="181"/>
      <c r="T153" s="182"/>
      <c r="AT153" s="179" t="s">
        <v>143</v>
      </c>
      <c r="AU153" s="179" t="s">
        <v>85</v>
      </c>
      <c r="AV153" s="88" t="s">
        <v>81</v>
      </c>
      <c r="AW153" s="88" t="s">
        <v>32</v>
      </c>
      <c r="AX153" s="88" t="s">
        <v>76</v>
      </c>
      <c r="AY153" s="179" t="s">
        <v>117</v>
      </c>
    </row>
    <row r="154" spans="1:65" s="88" customFormat="1">
      <c r="B154" s="178"/>
      <c r="C154" s="237"/>
      <c r="D154" s="227" t="s">
        <v>143</v>
      </c>
      <c r="E154" s="238" t="s">
        <v>1</v>
      </c>
      <c r="F154" s="239" t="s">
        <v>211</v>
      </c>
      <c r="G154" s="237"/>
      <c r="H154" s="238" t="s">
        <v>1</v>
      </c>
      <c r="J154" s="237"/>
      <c r="K154" s="237"/>
      <c r="L154" s="178"/>
      <c r="M154" s="180"/>
      <c r="N154" s="181"/>
      <c r="O154" s="181"/>
      <c r="P154" s="181"/>
      <c r="Q154" s="181"/>
      <c r="R154" s="181"/>
      <c r="S154" s="181"/>
      <c r="T154" s="182"/>
      <c r="AT154" s="179" t="s">
        <v>143</v>
      </c>
      <c r="AU154" s="179" t="s">
        <v>85</v>
      </c>
      <c r="AV154" s="88" t="s">
        <v>81</v>
      </c>
      <c r="AW154" s="88" t="s">
        <v>32</v>
      </c>
      <c r="AX154" s="88" t="s">
        <v>76</v>
      </c>
      <c r="AY154" s="179" t="s">
        <v>117</v>
      </c>
    </row>
    <row r="155" spans="1:65" s="88" customFormat="1">
      <c r="B155" s="178"/>
      <c r="C155" s="237"/>
      <c r="D155" s="227" t="s">
        <v>143</v>
      </c>
      <c r="E155" s="238" t="s">
        <v>1</v>
      </c>
      <c r="F155" s="239" t="s">
        <v>212</v>
      </c>
      <c r="G155" s="237"/>
      <c r="H155" s="238" t="s">
        <v>1</v>
      </c>
      <c r="J155" s="237"/>
      <c r="K155" s="237"/>
      <c r="L155" s="178"/>
      <c r="M155" s="180"/>
      <c r="N155" s="181"/>
      <c r="O155" s="181"/>
      <c r="P155" s="181"/>
      <c r="Q155" s="181"/>
      <c r="R155" s="181"/>
      <c r="S155" s="181"/>
      <c r="T155" s="182"/>
      <c r="AT155" s="179" t="s">
        <v>143</v>
      </c>
      <c r="AU155" s="179" t="s">
        <v>85</v>
      </c>
      <c r="AV155" s="88" t="s">
        <v>81</v>
      </c>
      <c r="AW155" s="88" t="s">
        <v>32</v>
      </c>
      <c r="AX155" s="88" t="s">
        <v>76</v>
      </c>
      <c r="AY155" s="179" t="s">
        <v>117</v>
      </c>
    </row>
    <row r="156" spans="1:65" s="86" customFormat="1">
      <c r="B156" s="171"/>
      <c r="C156" s="226"/>
      <c r="D156" s="227" t="s">
        <v>143</v>
      </c>
      <c r="E156" s="228" t="s">
        <v>1</v>
      </c>
      <c r="F156" s="229" t="s">
        <v>131</v>
      </c>
      <c r="G156" s="226"/>
      <c r="H156" s="230">
        <v>3</v>
      </c>
      <c r="J156" s="226"/>
      <c r="K156" s="226"/>
      <c r="L156" s="171"/>
      <c r="M156" s="173"/>
      <c r="N156" s="174"/>
      <c r="O156" s="174"/>
      <c r="P156" s="174"/>
      <c r="Q156" s="174"/>
      <c r="R156" s="174"/>
      <c r="S156" s="174"/>
      <c r="T156" s="175"/>
      <c r="AT156" s="172" t="s">
        <v>143</v>
      </c>
      <c r="AU156" s="172" t="s">
        <v>85</v>
      </c>
      <c r="AV156" s="86" t="s">
        <v>85</v>
      </c>
      <c r="AW156" s="86" t="s">
        <v>32</v>
      </c>
      <c r="AX156" s="86" t="s">
        <v>81</v>
      </c>
      <c r="AY156" s="172" t="s">
        <v>117</v>
      </c>
    </row>
    <row r="157" spans="1:65" s="109" customFormat="1" ht="24.2" customHeight="1">
      <c r="A157" s="106"/>
      <c r="B157" s="84"/>
      <c r="C157" s="231" t="s">
        <v>213</v>
      </c>
      <c r="D157" s="231" t="s">
        <v>146</v>
      </c>
      <c r="E157" s="232" t="s">
        <v>214</v>
      </c>
      <c r="F157" s="233" t="s">
        <v>215</v>
      </c>
      <c r="G157" s="234" t="s">
        <v>200</v>
      </c>
      <c r="H157" s="235">
        <v>3</v>
      </c>
      <c r="I157" s="289"/>
      <c r="J157" s="236">
        <f>ROUND(I157*H157,2)</f>
        <v>0</v>
      </c>
      <c r="K157" s="233" t="s">
        <v>123</v>
      </c>
      <c r="L157" s="176"/>
      <c r="M157" s="87" t="s">
        <v>1</v>
      </c>
      <c r="N157" s="177" t="s">
        <v>41</v>
      </c>
      <c r="O157" s="166"/>
      <c r="P157" s="167">
        <f>O157*H157</f>
        <v>0</v>
      </c>
      <c r="Q157" s="167">
        <v>1.11E-2</v>
      </c>
      <c r="R157" s="167">
        <f>Q157*H157</f>
        <v>3.3300000000000003E-2</v>
      </c>
      <c r="S157" s="167">
        <v>0</v>
      </c>
      <c r="T157" s="168">
        <f>S157*H157</f>
        <v>0</v>
      </c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R157" s="169" t="s">
        <v>151</v>
      </c>
      <c r="AT157" s="169" t="s">
        <v>146</v>
      </c>
      <c r="AU157" s="169" t="s">
        <v>85</v>
      </c>
      <c r="AY157" s="99" t="s">
        <v>117</v>
      </c>
      <c r="BE157" s="170">
        <f>IF(N157="základní",J157,0)</f>
        <v>0</v>
      </c>
      <c r="BF157" s="170">
        <f>IF(N157="snížená",J157,0)</f>
        <v>0</v>
      </c>
      <c r="BG157" s="170">
        <f>IF(N157="zákl. přenesená",J157,0)</f>
        <v>0</v>
      </c>
      <c r="BH157" s="170">
        <f>IF(N157="sníž. přenesená",J157,0)</f>
        <v>0</v>
      </c>
      <c r="BI157" s="170">
        <f>IF(N157="nulová",J157,0)</f>
        <v>0</v>
      </c>
      <c r="BJ157" s="99" t="s">
        <v>81</v>
      </c>
      <c r="BK157" s="170">
        <f>ROUND(I157*H157,2)</f>
        <v>0</v>
      </c>
      <c r="BL157" s="99" t="s">
        <v>124</v>
      </c>
      <c r="BM157" s="169" t="s">
        <v>216</v>
      </c>
    </row>
    <row r="158" spans="1:65" s="109" customFormat="1" ht="24.2" customHeight="1">
      <c r="A158" s="106"/>
      <c r="B158" s="84"/>
      <c r="C158" s="220" t="s">
        <v>217</v>
      </c>
      <c r="D158" s="220" t="s">
        <v>119</v>
      </c>
      <c r="E158" s="221" t="s">
        <v>218</v>
      </c>
      <c r="F158" s="222" t="s">
        <v>219</v>
      </c>
      <c r="G158" s="223" t="s">
        <v>200</v>
      </c>
      <c r="H158" s="224">
        <v>4</v>
      </c>
      <c r="I158" s="288"/>
      <c r="J158" s="225">
        <f>ROUND(I158*H158,2)</f>
        <v>0</v>
      </c>
      <c r="K158" s="222" t="s">
        <v>123</v>
      </c>
      <c r="L158" s="84"/>
      <c r="M158" s="85" t="s">
        <v>1</v>
      </c>
      <c r="N158" s="165" t="s">
        <v>41</v>
      </c>
      <c r="O158" s="166"/>
      <c r="P158" s="167">
        <f>O158*H158</f>
        <v>0</v>
      </c>
      <c r="Q158" s="167">
        <v>0.53325999999999996</v>
      </c>
      <c r="R158" s="167">
        <f>Q158*H158</f>
        <v>2.1330399999999998</v>
      </c>
      <c r="S158" s="167">
        <v>0.3</v>
      </c>
      <c r="T158" s="168">
        <f>S158*H158</f>
        <v>1.2</v>
      </c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R158" s="169" t="s">
        <v>124</v>
      </c>
      <c r="AT158" s="169" t="s">
        <v>119</v>
      </c>
      <c r="AU158" s="169" t="s">
        <v>85</v>
      </c>
      <c r="AY158" s="99" t="s">
        <v>117</v>
      </c>
      <c r="BE158" s="170">
        <f>IF(N158="základní",J158,0)</f>
        <v>0</v>
      </c>
      <c r="BF158" s="170">
        <f>IF(N158="snížená",J158,0)</f>
        <v>0</v>
      </c>
      <c r="BG158" s="170">
        <f>IF(N158="zákl. přenesená",J158,0)</f>
        <v>0</v>
      </c>
      <c r="BH158" s="170">
        <f>IF(N158="sníž. přenesená",J158,0)</f>
        <v>0</v>
      </c>
      <c r="BI158" s="170">
        <f>IF(N158="nulová",J158,0)</f>
        <v>0</v>
      </c>
      <c r="BJ158" s="99" t="s">
        <v>81</v>
      </c>
      <c r="BK158" s="170">
        <f>ROUND(I158*H158,2)</f>
        <v>0</v>
      </c>
      <c r="BL158" s="99" t="s">
        <v>124</v>
      </c>
      <c r="BM158" s="169" t="s">
        <v>220</v>
      </c>
    </row>
    <row r="159" spans="1:65" s="88" customFormat="1">
      <c r="B159" s="178"/>
      <c r="C159" s="237"/>
      <c r="D159" s="227" t="s">
        <v>143</v>
      </c>
      <c r="E159" s="238" t="s">
        <v>1</v>
      </c>
      <c r="F159" s="239" t="s">
        <v>206</v>
      </c>
      <c r="G159" s="237"/>
      <c r="H159" s="238" t="s">
        <v>1</v>
      </c>
      <c r="J159" s="237"/>
      <c r="K159" s="237"/>
      <c r="L159" s="178"/>
      <c r="M159" s="180"/>
      <c r="N159" s="181"/>
      <c r="O159" s="181"/>
      <c r="P159" s="181"/>
      <c r="Q159" s="181"/>
      <c r="R159" s="181"/>
      <c r="S159" s="181"/>
      <c r="T159" s="182"/>
      <c r="AT159" s="179" t="s">
        <v>143</v>
      </c>
      <c r="AU159" s="179" t="s">
        <v>85</v>
      </c>
      <c r="AV159" s="88" t="s">
        <v>81</v>
      </c>
      <c r="AW159" s="88" t="s">
        <v>32</v>
      </c>
      <c r="AX159" s="88" t="s">
        <v>76</v>
      </c>
      <c r="AY159" s="179" t="s">
        <v>117</v>
      </c>
    </row>
    <row r="160" spans="1:65" s="88" customFormat="1" ht="22.5">
      <c r="B160" s="178"/>
      <c r="C160" s="237"/>
      <c r="D160" s="227" t="s">
        <v>143</v>
      </c>
      <c r="E160" s="238" t="s">
        <v>1</v>
      </c>
      <c r="F160" s="239" t="s">
        <v>207</v>
      </c>
      <c r="G160" s="237"/>
      <c r="H160" s="238" t="s">
        <v>1</v>
      </c>
      <c r="J160" s="237"/>
      <c r="K160" s="237"/>
      <c r="L160" s="178"/>
      <c r="M160" s="180"/>
      <c r="N160" s="181"/>
      <c r="O160" s="181"/>
      <c r="P160" s="181"/>
      <c r="Q160" s="181"/>
      <c r="R160" s="181"/>
      <c r="S160" s="181"/>
      <c r="T160" s="182"/>
      <c r="AT160" s="179" t="s">
        <v>143</v>
      </c>
      <c r="AU160" s="179" t="s">
        <v>85</v>
      </c>
      <c r="AV160" s="88" t="s">
        <v>81</v>
      </c>
      <c r="AW160" s="88" t="s">
        <v>32</v>
      </c>
      <c r="AX160" s="88" t="s">
        <v>76</v>
      </c>
      <c r="AY160" s="179" t="s">
        <v>117</v>
      </c>
    </row>
    <row r="161" spans="1:65" s="88" customFormat="1">
      <c r="B161" s="178"/>
      <c r="C161" s="237"/>
      <c r="D161" s="227" t="s">
        <v>143</v>
      </c>
      <c r="E161" s="238" t="s">
        <v>1</v>
      </c>
      <c r="F161" s="239" t="s">
        <v>208</v>
      </c>
      <c r="G161" s="237"/>
      <c r="H161" s="238" t="s">
        <v>1</v>
      </c>
      <c r="J161" s="237"/>
      <c r="K161" s="237"/>
      <c r="L161" s="178"/>
      <c r="M161" s="180"/>
      <c r="N161" s="181"/>
      <c r="O161" s="181"/>
      <c r="P161" s="181"/>
      <c r="Q161" s="181"/>
      <c r="R161" s="181"/>
      <c r="S161" s="181"/>
      <c r="T161" s="182"/>
      <c r="AT161" s="179" t="s">
        <v>143</v>
      </c>
      <c r="AU161" s="179" t="s">
        <v>85</v>
      </c>
      <c r="AV161" s="88" t="s">
        <v>81</v>
      </c>
      <c r="AW161" s="88" t="s">
        <v>32</v>
      </c>
      <c r="AX161" s="88" t="s">
        <v>76</v>
      </c>
      <c r="AY161" s="179" t="s">
        <v>117</v>
      </c>
    </row>
    <row r="162" spans="1:65" s="88" customFormat="1">
      <c r="B162" s="178"/>
      <c r="C162" s="237"/>
      <c r="D162" s="227" t="s">
        <v>143</v>
      </c>
      <c r="E162" s="238" t="s">
        <v>1</v>
      </c>
      <c r="F162" s="239" t="s">
        <v>209</v>
      </c>
      <c r="G162" s="237"/>
      <c r="H162" s="238" t="s">
        <v>1</v>
      </c>
      <c r="J162" s="237"/>
      <c r="K162" s="237"/>
      <c r="L162" s="178"/>
      <c r="M162" s="180"/>
      <c r="N162" s="181"/>
      <c r="O162" s="181"/>
      <c r="P162" s="181"/>
      <c r="Q162" s="181"/>
      <c r="R162" s="181"/>
      <c r="S162" s="181"/>
      <c r="T162" s="182"/>
      <c r="AT162" s="179" t="s">
        <v>143</v>
      </c>
      <c r="AU162" s="179" t="s">
        <v>85</v>
      </c>
      <c r="AV162" s="88" t="s">
        <v>81</v>
      </c>
      <c r="AW162" s="88" t="s">
        <v>32</v>
      </c>
      <c r="AX162" s="88" t="s">
        <v>76</v>
      </c>
      <c r="AY162" s="179" t="s">
        <v>117</v>
      </c>
    </row>
    <row r="163" spans="1:65" s="88" customFormat="1" ht="22.5">
      <c r="B163" s="178"/>
      <c r="C163" s="237"/>
      <c r="D163" s="227" t="s">
        <v>143</v>
      </c>
      <c r="E163" s="238" t="s">
        <v>1</v>
      </c>
      <c r="F163" s="239" t="s">
        <v>210</v>
      </c>
      <c r="G163" s="237"/>
      <c r="H163" s="238" t="s">
        <v>1</v>
      </c>
      <c r="J163" s="237"/>
      <c r="K163" s="237"/>
      <c r="L163" s="178"/>
      <c r="M163" s="180"/>
      <c r="N163" s="181"/>
      <c r="O163" s="181"/>
      <c r="P163" s="181"/>
      <c r="Q163" s="181"/>
      <c r="R163" s="181"/>
      <c r="S163" s="181"/>
      <c r="T163" s="182"/>
      <c r="AT163" s="179" t="s">
        <v>143</v>
      </c>
      <c r="AU163" s="179" t="s">
        <v>85</v>
      </c>
      <c r="AV163" s="88" t="s">
        <v>81</v>
      </c>
      <c r="AW163" s="88" t="s">
        <v>32</v>
      </c>
      <c r="AX163" s="88" t="s">
        <v>76</v>
      </c>
      <c r="AY163" s="179" t="s">
        <v>117</v>
      </c>
    </row>
    <row r="164" spans="1:65" s="88" customFormat="1">
      <c r="B164" s="178"/>
      <c r="C164" s="237"/>
      <c r="D164" s="227" t="s">
        <v>143</v>
      </c>
      <c r="E164" s="238" t="s">
        <v>1</v>
      </c>
      <c r="F164" s="239" t="s">
        <v>211</v>
      </c>
      <c r="G164" s="237"/>
      <c r="H164" s="238" t="s">
        <v>1</v>
      </c>
      <c r="J164" s="237"/>
      <c r="K164" s="237"/>
      <c r="L164" s="178"/>
      <c r="M164" s="180"/>
      <c r="N164" s="181"/>
      <c r="O164" s="181"/>
      <c r="P164" s="181"/>
      <c r="Q164" s="181"/>
      <c r="R164" s="181"/>
      <c r="S164" s="181"/>
      <c r="T164" s="182"/>
      <c r="AT164" s="179" t="s">
        <v>143</v>
      </c>
      <c r="AU164" s="179" t="s">
        <v>85</v>
      </c>
      <c r="AV164" s="88" t="s">
        <v>81</v>
      </c>
      <c r="AW164" s="88" t="s">
        <v>32</v>
      </c>
      <c r="AX164" s="88" t="s">
        <v>76</v>
      </c>
      <c r="AY164" s="179" t="s">
        <v>117</v>
      </c>
    </row>
    <row r="165" spans="1:65" s="88" customFormat="1">
      <c r="B165" s="178"/>
      <c r="C165" s="237"/>
      <c r="D165" s="227" t="s">
        <v>143</v>
      </c>
      <c r="E165" s="238" t="s">
        <v>1</v>
      </c>
      <c r="F165" s="239" t="s">
        <v>212</v>
      </c>
      <c r="G165" s="237"/>
      <c r="H165" s="238" t="s">
        <v>1</v>
      </c>
      <c r="J165" s="237"/>
      <c r="K165" s="237"/>
      <c r="L165" s="178"/>
      <c r="M165" s="180"/>
      <c r="N165" s="181"/>
      <c r="O165" s="181"/>
      <c r="P165" s="181"/>
      <c r="Q165" s="181"/>
      <c r="R165" s="181"/>
      <c r="S165" s="181"/>
      <c r="T165" s="182"/>
      <c r="AT165" s="179" t="s">
        <v>143</v>
      </c>
      <c r="AU165" s="179" t="s">
        <v>85</v>
      </c>
      <c r="AV165" s="88" t="s">
        <v>81</v>
      </c>
      <c r="AW165" s="88" t="s">
        <v>32</v>
      </c>
      <c r="AX165" s="88" t="s">
        <v>76</v>
      </c>
      <c r="AY165" s="179" t="s">
        <v>117</v>
      </c>
    </row>
    <row r="166" spans="1:65" s="86" customFormat="1">
      <c r="B166" s="171"/>
      <c r="C166" s="226"/>
      <c r="D166" s="227" t="s">
        <v>143</v>
      </c>
      <c r="E166" s="228" t="s">
        <v>1</v>
      </c>
      <c r="F166" s="229" t="s">
        <v>124</v>
      </c>
      <c r="G166" s="226"/>
      <c r="H166" s="230">
        <v>4</v>
      </c>
      <c r="J166" s="226"/>
      <c r="K166" s="226"/>
      <c r="L166" s="171"/>
      <c r="M166" s="173"/>
      <c r="N166" s="174"/>
      <c r="O166" s="174"/>
      <c r="P166" s="174"/>
      <c r="Q166" s="174"/>
      <c r="R166" s="174"/>
      <c r="S166" s="174"/>
      <c r="T166" s="175"/>
      <c r="AT166" s="172" t="s">
        <v>143</v>
      </c>
      <c r="AU166" s="172" t="s">
        <v>85</v>
      </c>
      <c r="AV166" s="86" t="s">
        <v>85</v>
      </c>
      <c r="AW166" s="86" t="s">
        <v>32</v>
      </c>
      <c r="AX166" s="86" t="s">
        <v>81</v>
      </c>
      <c r="AY166" s="172" t="s">
        <v>117</v>
      </c>
    </row>
    <row r="167" spans="1:65" s="109" customFormat="1" ht="24.2" customHeight="1">
      <c r="A167" s="106"/>
      <c r="B167" s="84"/>
      <c r="C167" s="231" t="s">
        <v>7</v>
      </c>
      <c r="D167" s="231" t="s">
        <v>146</v>
      </c>
      <c r="E167" s="232" t="s">
        <v>221</v>
      </c>
      <c r="F167" s="233" t="s">
        <v>222</v>
      </c>
      <c r="G167" s="234" t="s">
        <v>200</v>
      </c>
      <c r="H167" s="235">
        <v>4</v>
      </c>
      <c r="I167" s="289"/>
      <c r="J167" s="236">
        <f>ROUND(I167*H167,2)</f>
        <v>0</v>
      </c>
      <c r="K167" s="233" t="s">
        <v>123</v>
      </c>
      <c r="L167" s="176"/>
      <c r="M167" s="87" t="s">
        <v>1</v>
      </c>
      <c r="N167" s="177" t="s">
        <v>41</v>
      </c>
      <c r="O167" s="166"/>
      <c r="P167" s="167">
        <f>O167*H167</f>
        <v>0</v>
      </c>
      <c r="Q167" s="167">
        <v>0.108</v>
      </c>
      <c r="R167" s="167">
        <f>Q167*H167</f>
        <v>0.432</v>
      </c>
      <c r="S167" s="167">
        <v>0</v>
      </c>
      <c r="T167" s="168">
        <f>S167*H167</f>
        <v>0</v>
      </c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R167" s="169" t="s">
        <v>151</v>
      </c>
      <c r="AT167" s="169" t="s">
        <v>146</v>
      </c>
      <c r="AU167" s="169" t="s">
        <v>85</v>
      </c>
      <c r="AY167" s="99" t="s">
        <v>117</v>
      </c>
      <c r="BE167" s="170">
        <f>IF(N167="základní",J167,0)</f>
        <v>0</v>
      </c>
      <c r="BF167" s="170">
        <f>IF(N167="snížená",J167,0)</f>
        <v>0</v>
      </c>
      <c r="BG167" s="170">
        <f>IF(N167="zákl. přenesená",J167,0)</f>
        <v>0</v>
      </c>
      <c r="BH167" s="170">
        <f>IF(N167="sníž. přenesená",J167,0)</f>
        <v>0</v>
      </c>
      <c r="BI167" s="170">
        <f>IF(N167="nulová",J167,0)</f>
        <v>0</v>
      </c>
      <c r="BJ167" s="99" t="s">
        <v>81</v>
      </c>
      <c r="BK167" s="170">
        <f>ROUND(I167*H167,2)</f>
        <v>0</v>
      </c>
      <c r="BL167" s="99" t="s">
        <v>124</v>
      </c>
      <c r="BM167" s="169" t="s">
        <v>223</v>
      </c>
    </row>
    <row r="168" spans="1:65" s="109" customFormat="1" ht="24.2" customHeight="1">
      <c r="A168" s="106"/>
      <c r="B168" s="84"/>
      <c r="C168" s="220" t="s">
        <v>224</v>
      </c>
      <c r="D168" s="220" t="s">
        <v>119</v>
      </c>
      <c r="E168" s="221" t="s">
        <v>225</v>
      </c>
      <c r="F168" s="222" t="s">
        <v>226</v>
      </c>
      <c r="G168" s="223" t="s">
        <v>200</v>
      </c>
      <c r="H168" s="224">
        <v>1</v>
      </c>
      <c r="I168" s="288"/>
      <c r="J168" s="225">
        <f>ROUND(I168*H168,2)</f>
        <v>0</v>
      </c>
      <c r="K168" s="222" t="s">
        <v>123</v>
      </c>
      <c r="L168" s="84"/>
      <c r="M168" s="85" t="s">
        <v>1</v>
      </c>
      <c r="N168" s="165" t="s">
        <v>41</v>
      </c>
      <c r="O168" s="166"/>
      <c r="P168" s="167">
        <f>O168*H168</f>
        <v>0</v>
      </c>
      <c r="Q168" s="167">
        <v>0</v>
      </c>
      <c r="R168" s="167">
        <f>Q168*H168</f>
        <v>0</v>
      </c>
      <c r="S168" s="167">
        <v>0.1</v>
      </c>
      <c r="T168" s="168">
        <f>S168*H168</f>
        <v>0.1</v>
      </c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/>
      <c r="AE168" s="106"/>
      <c r="AR168" s="169" t="s">
        <v>124</v>
      </c>
      <c r="AT168" s="169" t="s">
        <v>119</v>
      </c>
      <c r="AU168" s="169" t="s">
        <v>85</v>
      </c>
      <c r="AY168" s="99" t="s">
        <v>117</v>
      </c>
      <c r="BE168" s="170">
        <f>IF(N168="základní",J168,0)</f>
        <v>0</v>
      </c>
      <c r="BF168" s="170">
        <f>IF(N168="snížená",J168,0)</f>
        <v>0</v>
      </c>
      <c r="BG168" s="170">
        <f>IF(N168="zákl. přenesená",J168,0)</f>
        <v>0</v>
      </c>
      <c r="BH168" s="170">
        <f>IF(N168="sníž. přenesená",J168,0)</f>
        <v>0</v>
      </c>
      <c r="BI168" s="170">
        <f>IF(N168="nulová",J168,0)</f>
        <v>0</v>
      </c>
      <c r="BJ168" s="99" t="s">
        <v>81</v>
      </c>
      <c r="BK168" s="170">
        <f>ROUND(I168*H168,2)</f>
        <v>0</v>
      </c>
      <c r="BL168" s="99" t="s">
        <v>124</v>
      </c>
      <c r="BM168" s="169" t="s">
        <v>227</v>
      </c>
    </row>
    <row r="169" spans="1:65" s="83" customFormat="1" ht="22.9" customHeight="1">
      <c r="B169" s="157"/>
      <c r="C169" s="214"/>
      <c r="D169" s="215" t="s">
        <v>75</v>
      </c>
      <c r="E169" s="218" t="s">
        <v>160</v>
      </c>
      <c r="F169" s="218" t="s">
        <v>228</v>
      </c>
      <c r="G169" s="214"/>
      <c r="H169" s="214"/>
      <c r="J169" s="219">
        <f>BK169</f>
        <v>0</v>
      </c>
      <c r="K169" s="214"/>
      <c r="L169" s="157"/>
      <c r="M169" s="159"/>
      <c r="N169" s="160"/>
      <c r="O169" s="160"/>
      <c r="P169" s="161">
        <f>SUM(P170:P180)</f>
        <v>0</v>
      </c>
      <c r="Q169" s="160"/>
      <c r="R169" s="161">
        <f>SUM(R170:R180)</f>
        <v>110.92380299999999</v>
      </c>
      <c r="S169" s="160"/>
      <c r="T169" s="162">
        <f>SUM(T170:T180)</f>
        <v>0</v>
      </c>
      <c r="AR169" s="158" t="s">
        <v>81</v>
      </c>
      <c r="AT169" s="163" t="s">
        <v>75</v>
      </c>
      <c r="AU169" s="163" t="s">
        <v>81</v>
      </c>
      <c r="AY169" s="158" t="s">
        <v>117</v>
      </c>
      <c r="BK169" s="164">
        <f>SUM(BK170:BK180)</f>
        <v>0</v>
      </c>
    </row>
    <row r="170" spans="1:65" s="109" customFormat="1" ht="33" customHeight="1">
      <c r="A170" s="106"/>
      <c r="B170" s="84"/>
      <c r="C170" s="220" t="s">
        <v>229</v>
      </c>
      <c r="D170" s="220" t="s">
        <v>119</v>
      </c>
      <c r="E170" s="221" t="s">
        <v>230</v>
      </c>
      <c r="F170" s="222" t="s">
        <v>231</v>
      </c>
      <c r="G170" s="223" t="s">
        <v>128</v>
      </c>
      <c r="H170" s="224">
        <v>330</v>
      </c>
      <c r="I170" s="288"/>
      <c r="J170" s="225">
        <f>ROUND(I170*H170,2)</f>
        <v>0</v>
      </c>
      <c r="K170" s="222" t="s">
        <v>123</v>
      </c>
      <c r="L170" s="84"/>
      <c r="M170" s="85" t="s">
        <v>1</v>
      </c>
      <c r="N170" s="165" t="s">
        <v>41</v>
      </c>
      <c r="O170" s="166"/>
      <c r="P170" s="167">
        <f>O170*H170</f>
        <v>0</v>
      </c>
      <c r="Q170" s="167">
        <v>0.15540000000000001</v>
      </c>
      <c r="R170" s="167">
        <f>Q170*H170</f>
        <v>51.282000000000004</v>
      </c>
      <c r="S170" s="167">
        <v>0</v>
      </c>
      <c r="T170" s="168">
        <f>S170*H170</f>
        <v>0</v>
      </c>
      <c r="U170" s="106"/>
      <c r="V170" s="106"/>
      <c r="W170" s="106"/>
      <c r="X170" s="106"/>
      <c r="Y170" s="106"/>
      <c r="Z170" s="106"/>
      <c r="AA170" s="106"/>
      <c r="AB170" s="106"/>
      <c r="AC170" s="106"/>
      <c r="AD170" s="106"/>
      <c r="AE170" s="106"/>
      <c r="AR170" s="169" t="s">
        <v>124</v>
      </c>
      <c r="AT170" s="169" t="s">
        <v>119</v>
      </c>
      <c r="AU170" s="169" t="s">
        <v>85</v>
      </c>
      <c r="AY170" s="99" t="s">
        <v>117</v>
      </c>
      <c r="BE170" s="170">
        <f>IF(N170="základní",J170,0)</f>
        <v>0</v>
      </c>
      <c r="BF170" s="170">
        <f>IF(N170="snížená",J170,0)</f>
        <v>0</v>
      </c>
      <c r="BG170" s="170">
        <f>IF(N170="zákl. přenesená",J170,0)</f>
        <v>0</v>
      </c>
      <c r="BH170" s="170">
        <f>IF(N170="sníž. přenesená",J170,0)</f>
        <v>0</v>
      </c>
      <c r="BI170" s="170">
        <f>IF(N170="nulová",J170,0)</f>
        <v>0</v>
      </c>
      <c r="BJ170" s="99" t="s">
        <v>81</v>
      </c>
      <c r="BK170" s="170">
        <f>ROUND(I170*H170,2)</f>
        <v>0</v>
      </c>
      <c r="BL170" s="99" t="s">
        <v>124</v>
      </c>
      <c r="BM170" s="169" t="s">
        <v>232</v>
      </c>
    </row>
    <row r="171" spans="1:65" s="86" customFormat="1">
      <c r="B171" s="171"/>
      <c r="C171" s="226"/>
      <c r="D171" s="227" t="s">
        <v>143</v>
      </c>
      <c r="E171" s="228" t="s">
        <v>1</v>
      </c>
      <c r="F171" s="229" t="s">
        <v>233</v>
      </c>
      <c r="G171" s="226"/>
      <c r="H171" s="230">
        <v>330</v>
      </c>
      <c r="J171" s="226"/>
      <c r="K171" s="226"/>
      <c r="L171" s="171"/>
      <c r="M171" s="173"/>
      <c r="N171" s="174"/>
      <c r="O171" s="174"/>
      <c r="P171" s="174"/>
      <c r="Q171" s="174"/>
      <c r="R171" s="174"/>
      <c r="S171" s="174"/>
      <c r="T171" s="175"/>
      <c r="AT171" s="172" t="s">
        <v>143</v>
      </c>
      <c r="AU171" s="172" t="s">
        <v>85</v>
      </c>
      <c r="AV171" s="86" t="s">
        <v>85</v>
      </c>
      <c r="AW171" s="86" t="s">
        <v>32</v>
      </c>
      <c r="AX171" s="86" t="s">
        <v>81</v>
      </c>
      <c r="AY171" s="172" t="s">
        <v>117</v>
      </c>
    </row>
    <row r="172" spans="1:65" s="109" customFormat="1" ht="16.5" customHeight="1">
      <c r="A172" s="106"/>
      <c r="B172" s="84"/>
      <c r="C172" s="231" t="s">
        <v>234</v>
      </c>
      <c r="D172" s="231" t="s">
        <v>146</v>
      </c>
      <c r="E172" s="232" t="s">
        <v>235</v>
      </c>
      <c r="F172" s="233" t="s">
        <v>236</v>
      </c>
      <c r="G172" s="234" t="s">
        <v>128</v>
      </c>
      <c r="H172" s="235">
        <v>306</v>
      </c>
      <c r="I172" s="289"/>
      <c r="J172" s="236">
        <f>ROUND(I172*H172,2)</f>
        <v>0</v>
      </c>
      <c r="K172" s="233" t="s">
        <v>129</v>
      </c>
      <c r="L172" s="176"/>
      <c r="M172" s="87" t="s">
        <v>1</v>
      </c>
      <c r="N172" s="177" t="s">
        <v>41</v>
      </c>
      <c r="O172" s="166"/>
      <c r="P172" s="167">
        <f>O172*H172</f>
        <v>0</v>
      </c>
      <c r="Q172" s="167">
        <v>0.08</v>
      </c>
      <c r="R172" s="167">
        <f>Q172*H172</f>
        <v>24.48</v>
      </c>
      <c r="S172" s="167">
        <v>0</v>
      </c>
      <c r="T172" s="168">
        <f>S172*H172</f>
        <v>0</v>
      </c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  <c r="AR172" s="169" t="s">
        <v>151</v>
      </c>
      <c r="AT172" s="169" t="s">
        <v>146</v>
      </c>
      <c r="AU172" s="169" t="s">
        <v>85</v>
      </c>
      <c r="AY172" s="99" t="s">
        <v>117</v>
      </c>
      <c r="BE172" s="170">
        <f>IF(N172="základní",J172,0)</f>
        <v>0</v>
      </c>
      <c r="BF172" s="170">
        <f>IF(N172="snížená",J172,0)</f>
        <v>0</v>
      </c>
      <c r="BG172" s="170">
        <f>IF(N172="zákl. přenesená",J172,0)</f>
        <v>0</v>
      </c>
      <c r="BH172" s="170">
        <f>IF(N172="sníž. přenesená",J172,0)</f>
        <v>0</v>
      </c>
      <c r="BI172" s="170">
        <f>IF(N172="nulová",J172,0)</f>
        <v>0</v>
      </c>
      <c r="BJ172" s="99" t="s">
        <v>81</v>
      </c>
      <c r="BK172" s="170">
        <f>ROUND(I172*H172,2)</f>
        <v>0</v>
      </c>
      <c r="BL172" s="99" t="s">
        <v>124</v>
      </c>
      <c r="BM172" s="169" t="s">
        <v>237</v>
      </c>
    </row>
    <row r="173" spans="1:65" s="86" customFormat="1">
      <c r="B173" s="171"/>
      <c r="C173" s="226"/>
      <c r="D173" s="227" t="s">
        <v>143</v>
      </c>
      <c r="E173" s="226"/>
      <c r="F173" s="229" t="s">
        <v>238</v>
      </c>
      <c r="G173" s="226"/>
      <c r="H173" s="230">
        <v>306</v>
      </c>
      <c r="J173" s="226"/>
      <c r="K173" s="226"/>
      <c r="L173" s="171"/>
      <c r="M173" s="173"/>
      <c r="N173" s="174"/>
      <c r="O173" s="174"/>
      <c r="P173" s="174"/>
      <c r="Q173" s="174"/>
      <c r="R173" s="174"/>
      <c r="S173" s="174"/>
      <c r="T173" s="175"/>
      <c r="AT173" s="172" t="s">
        <v>143</v>
      </c>
      <c r="AU173" s="172" t="s">
        <v>85</v>
      </c>
      <c r="AV173" s="86" t="s">
        <v>85</v>
      </c>
      <c r="AW173" s="86" t="s">
        <v>3</v>
      </c>
      <c r="AX173" s="86" t="s">
        <v>81</v>
      </c>
      <c r="AY173" s="172" t="s">
        <v>117</v>
      </c>
    </row>
    <row r="174" spans="1:65" s="109" customFormat="1" ht="24.2" customHeight="1">
      <c r="A174" s="106"/>
      <c r="B174" s="84"/>
      <c r="C174" s="231" t="s">
        <v>239</v>
      </c>
      <c r="D174" s="231" t="s">
        <v>146</v>
      </c>
      <c r="E174" s="232" t="s">
        <v>240</v>
      </c>
      <c r="F174" s="233" t="s">
        <v>241</v>
      </c>
      <c r="G174" s="234" t="s">
        <v>128</v>
      </c>
      <c r="H174" s="235">
        <v>20.399999999999999</v>
      </c>
      <c r="I174" s="289"/>
      <c r="J174" s="236">
        <f>ROUND(I174*H174,2)</f>
        <v>0</v>
      </c>
      <c r="K174" s="233" t="s">
        <v>129</v>
      </c>
      <c r="L174" s="176"/>
      <c r="M174" s="87" t="s">
        <v>1</v>
      </c>
      <c r="N174" s="177" t="s">
        <v>41</v>
      </c>
      <c r="O174" s="166"/>
      <c r="P174" s="167">
        <f>O174*H174</f>
        <v>0</v>
      </c>
      <c r="Q174" s="167">
        <v>4.8300000000000003E-2</v>
      </c>
      <c r="R174" s="167">
        <f>Q174*H174</f>
        <v>0.98531999999999997</v>
      </c>
      <c r="S174" s="167">
        <v>0</v>
      </c>
      <c r="T174" s="168">
        <f>S174*H174</f>
        <v>0</v>
      </c>
      <c r="U174" s="106"/>
      <c r="V174" s="106"/>
      <c r="W174" s="106"/>
      <c r="X174" s="106"/>
      <c r="Y174" s="106"/>
      <c r="Z174" s="106"/>
      <c r="AA174" s="106"/>
      <c r="AB174" s="106"/>
      <c r="AC174" s="106"/>
      <c r="AD174" s="106"/>
      <c r="AE174" s="106"/>
      <c r="AR174" s="169" t="s">
        <v>151</v>
      </c>
      <c r="AT174" s="169" t="s">
        <v>146</v>
      </c>
      <c r="AU174" s="169" t="s">
        <v>85</v>
      </c>
      <c r="AY174" s="99" t="s">
        <v>117</v>
      </c>
      <c r="BE174" s="170">
        <f>IF(N174="základní",J174,0)</f>
        <v>0</v>
      </c>
      <c r="BF174" s="170">
        <f>IF(N174="snížená",J174,0)</f>
        <v>0</v>
      </c>
      <c r="BG174" s="170">
        <f>IF(N174="zákl. přenesená",J174,0)</f>
        <v>0</v>
      </c>
      <c r="BH174" s="170">
        <f>IF(N174="sníž. přenesená",J174,0)</f>
        <v>0</v>
      </c>
      <c r="BI174" s="170">
        <f>IF(N174="nulová",J174,0)</f>
        <v>0</v>
      </c>
      <c r="BJ174" s="99" t="s">
        <v>81</v>
      </c>
      <c r="BK174" s="170">
        <f>ROUND(I174*H174,2)</f>
        <v>0</v>
      </c>
      <c r="BL174" s="99" t="s">
        <v>124</v>
      </c>
      <c r="BM174" s="169" t="s">
        <v>242</v>
      </c>
    </row>
    <row r="175" spans="1:65" s="86" customFormat="1">
      <c r="B175" s="171"/>
      <c r="C175" s="226"/>
      <c r="D175" s="227" t="s">
        <v>143</v>
      </c>
      <c r="E175" s="226"/>
      <c r="F175" s="229" t="s">
        <v>243</v>
      </c>
      <c r="G175" s="226"/>
      <c r="H175" s="230">
        <v>20.399999999999999</v>
      </c>
      <c r="J175" s="226"/>
      <c r="K175" s="226"/>
      <c r="L175" s="171"/>
      <c r="M175" s="173"/>
      <c r="N175" s="174"/>
      <c r="O175" s="174"/>
      <c r="P175" s="174"/>
      <c r="Q175" s="174"/>
      <c r="R175" s="174"/>
      <c r="S175" s="174"/>
      <c r="T175" s="175"/>
      <c r="AT175" s="172" t="s">
        <v>143</v>
      </c>
      <c r="AU175" s="172" t="s">
        <v>85</v>
      </c>
      <c r="AV175" s="86" t="s">
        <v>85</v>
      </c>
      <c r="AW175" s="86" t="s">
        <v>3</v>
      </c>
      <c r="AX175" s="86" t="s">
        <v>81</v>
      </c>
      <c r="AY175" s="172" t="s">
        <v>117</v>
      </c>
    </row>
    <row r="176" spans="1:65" s="109" customFormat="1" ht="24.2" customHeight="1">
      <c r="A176" s="106"/>
      <c r="B176" s="84"/>
      <c r="C176" s="231" t="s">
        <v>244</v>
      </c>
      <c r="D176" s="231" t="s">
        <v>146</v>
      </c>
      <c r="E176" s="232" t="s">
        <v>245</v>
      </c>
      <c r="F176" s="233" t="s">
        <v>246</v>
      </c>
      <c r="G176" s="234" t="s">
        <v>128</v>
      </c>
      <c r="H176" s="235">
        <v>10.199999999999999</v>
      </c>
      <c r="I176" s="289"/>
      <c r="J176" s="236">
        <f>ROUND(I176*H176,2)</f>
        <v>0</v>
      </c>
      <c r="K176" s="233" t="s">
        <v>129</v>
      </c>
      <c r="L176" s="176"/>
      <c r="M176" s="87" t="s">
        <v>1</v>
      </c>
      <c r="N176" s="177" t="s">
        <v>41</v>
      </c>
      <c r="O176" s="166"/>
      <c r="P176" s="167">
        <f>O176*H176</f>
        <v>0</v>
      </c>
      <c r="Q176" s="167">
        <v>6.5670000000000006E-2</v>
      </c>
      <c r="R176" s="167">
        <f>Q176*H176</f>
        <v>0.66983400000000004</v>
      </c>
      <c r="S176" s="167">
        <v>0</v>
      </c>
      <c r="T176" s="168">
        <f>S176*H176</f>
        <v>0</v>
      </c>
      <c r="U176" s="106"/>
      <c r="V176" s="106"/>
      <c r="W176" s="106"/>
      <c r="X176" s="106"/>
      <c r="Y176" s="106"/>
      <c r="Z176" s="106"/>
      <c r="AA176" s="106"/>
      <c r="AB176" s="106"/>
      <c r="AC176" s="106"/>
      <c r="AD176" s="106"/>
      <c r="AE176" s="106"/>
      <c r="AR176" s="169" t="s">
        <v>151</v>
      </c>
      <c r="AT176" s="169" t="s">
        <v>146</v>
      </c>
      <c r="AU176" s="169" t="s">
        <v>85</v>
      </c>
      <c r="AY176" s="99" t="s">
        <v>117</v>
      </c>
      <c r="BE176" s="170">
        <f>IF(N176="základní",J176,0)</f>
        <v>0</v>
      </c>
      <c r="BF176" s="170">
        <f>IF(N176="snížená",J176,0)</f>
        <v>0</v>
      </c>
      <c r="BG176" s="170">
        <f>IF(N176="zákl. přenesená",J176,0)</f>
        <v>0</v>
      </c>
      <c r="BH176" s="170">
        <f>IF(N176="sníž. přenesená",J176,0)</f>
        <v>0</v>
      </c>
      <c r="BI176" s="170">
        <f>IF(N176="nulová",J176,0)</f>
        <v>0</v>
      </c>
      <c r="BJ176" s="99" t="s">
        <v>81</v>
      </c>
      <c r="BK176" s="170">
        <f>ROUND(I176*H176,2)</f>
        <v>0</v>
      </c>
      <c r="BL176" s="99" t="s">
        <v>124</v>
      </c>
      <c r="BM176" s="169" t="s">
        <v>247</v>
      </c>
    </row>
    <row r="177" spans="1:65" s="86" customFormat="1">
      <c r="B177" s="171"/>
      <c r="C177" s="226"/>
      <c r="D177" s="227" t="s">
        <v>143</v>
      </c>
      <c r="E177" s="226"/>
      <c r="F177" s="229" t="s">
        <v>248</v>
      </c>
      <c r="G177" s="226"/>
      <c r="H177" s="230">
        <v>10.199999999999999</v>
      </c>
      <c r="J177" s="226"/>
      <c r="K177" s="226"/>
      <c r="L177" s="171"/>
      <c r="M177" s="173"/>
      <c r="N177" s="174"/>
      <c r="O177" s="174"/>
      <c r="P177" s="174"/>
      <c r="Q177" s="174"/>
      <c r="R177" s="174"/>
      <c r="S177" s="174"/>
      <c r="T177" s="175"/>
      <c r="AT177" s="172" t="s">
        <v>143</v>
      </c>
      <c r="AU177" s="172" t="s">
        <v>85</v>
      </c>
      <c r="AV177" s="86" t="s">
        <v>85</v>
      </c>
      <c r="AW177" s="86" t="s">
        <v>3</v>
      </c>
      <c r="AX177" s="86" t="s">
        <v>81</v>
      </c>
      <c r="AY177" s="172" t="s">
        <v>117</v>
      </c>
    </row>
    <row r="178" spans="1:65" s="109" customFormat="1" ht="24.2" customHeight="1">
      <c r="A178" s="106"/>
      <c r="B178" s="84"/>
      <c r="C178" s="220" t="s">
        <v>249</v>
      </c>
      <c r="D178" s="220" t="s">
        <v>119</v>
      </c>
      <c r="E178" s="221" t="s">
        <v>250</v>
      </c>
      <c r="F178" s="222" t="s">
        <v>251</v>
      </c>
      <c r="G178" s="223" t="s">
        <v>141</v>
      </c>
      <c r="H178" s="224">
        <v>14.85</v>
      </c>
      <c r="I178" s="288"/>
      <c r="J178" s="225">
        <f>ROUND(I178*H178,2)</f>
        <v>0</v>
      </c>
      <c r="K178" s="222" t="s">
        <v>123</v>
      </c>
      <c r="L178" s="84"/>
      <c r="M178" s="85" t="s">
        <v>1</v>
      </c>
      <c r="N178" s="165" t="s">
        <v>41</v>
      </c>
      <c r="O178" s="166"/>
      <c r="P178" s="167">
        <f>O178*H178</f>
        <v>0</v>
      </c>
      <c r="Q178" s="167">
        <v>2.2563399999999998</v>
      </c>
      <c r="R178" s="167">
        <f>Q178*H178</f>
        <v>33.506648999999996</v>
      </c>
      <c r="S178" s="167">
        <v>0</v>
      </c>
      <c r="T178" s="168">
        <f>S178*H178</f>
        <v>0</v>
      </c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  <c r="AE178" s="106"/>
      <c r="AR178" s="169" t="s">
        <v>124</v>
      </c>
      <c r="AT178" s="169" t="s">
        <v>119</v>
      </c>
      <c r="AU178" s="169" t="s">
        <v>85</v>
      </c>
      <c r="AY178" s="99" t="s">
        <v>117</v>
      </c>
      <c r="BE178" s="170">
        <f>IF(N178="základní",J178,0)</f>
        <v>0</v>
      </c>
      <c r="BF178" s="170">
        <f>IF(N178="snížená",J178,0)</f>
        <v>0</v>
      </c>
      <c r="BG178" s="170">
        <f>IF(N178="zákl. přenesená",J178,0)</f>
        <v>0</v>
      </c>
      <c r="BH178" s="170">
        <f>IF(N178="sníž. přenesená",J178,0)</f>
        <v>0</v>
      </c>
      <c r="BI178" s="170">
        <f>IF(N178="nulová",J178,0)</f>
        <v>0</v>
      </c>
      <c r="BJ178" s="99" t="s">
        <v>81</v>
      </c>
      <c r="BK178" s="170">
        <f>ROUND(I178*H178,2)</f>
        <v>0</v>
      </c>
      <c r="BL178" s="99" t="s">
        <v>124</v>
      </c>
      <c r="BM178" s="169" t="s">
        <v>252</v>
      </c>
    </row>
    <row r="179" spans="1:65" s="86" customFormat="1">
      <c r="B179" s="171"/>
      <c r="C179" s="226"/>
      <c r="D179" s="227" t="s">
        <v>143</v>
      </c>
      <c r="E179" s="228" t="s">
        <v>1</v>
      </c>
      <c r="F179" s="229" t="s">
        <v>253</v>
      </c>
      <c r="G179" s="226"/>
      <c r="H179" s="230">
        <v>14.85</v>
      </c>
      <c r="J179" s="226"/>
      <c r="K179" s="226"/>
      <c r="L179" s="171"/>
      <c r="M179" s="173"/>
      <c r="N179" s="174"/>
      <c r="O179" s="174"/>
      <c r="P179" s="174"/>
      <c r="Q179" s="174"/>
      <c r="R179" s="174"/>
      <c r="S179" s="174"/>
      <c r="T179" s="175"/>
      <c r="AT179" s="172" t="s">
        <v>143</v>
      </c>
      <c r="AU179" s="172" t="s">
        <v>85</v>
      </c>
      <c r="AV179" s="86" t="s">
        <v>85</v>
      </c>
      <c r="AW179" s="86" t="s">
        <v>32</v>
      </c>
      <c r="AX179" s="86" t="s">
        <v>81</v>
      </c>
      <c r="AY179" s="172" t="s">
        <v>117</v>
      </c>
    </row>
    <row r="180" spans="1:65" s="109" customFormat="1" ht="24.2" customHeight="1">
      <c r="A180" s="106"/>
      <c r="B180" s="84"/>
      <c r="C180" s="220" t="s">
        <v>254</v>
      </c>
      <c r="D180" s="220" t="s">
        <v>119</v>
      </c>
      <c r="E180" s="221" t="s">
        <v>255</v>
      </c>
      <c r="F180" s="222" t="s">
        <v>256</v>
      </c>
      <c r="G180" s="223" t="s">
        <v>128</v>
      </c>
      <c r="H180" s="224">
        <v>77</v>
      </c>
      <c r="I180" s="288"/>
      <c r="J180" s="225">
        <f>ROUND(I180*H180,2)</f>
        <v>0</v>
      </c>
      <c r="K180" s="222" t="s">
        <v>123</v>
      </c>
      <c r="L180" s="84"/>
      <c r="M180" s="85" t="s">
        <v>1</v>
      </c>
      <c r="N180" s="165" t="s">
        <v>41</v>
      </c>
      <c r="O180" s="166"/>
      <c r="P180" s="167">
        <f>O180*H180</f>
        <v>0</v>
      </c>
      <c r="Q180" s="167">
        <v>0</v>
      </c>
      <c r="R180" s="167">
        <f>Q180*H180</f>
        <v>0</v>
      </c>
      <c r="S180" s="167">
        <v>0</v>
      </c>
      <c r="T180" s="168">
        <f>S180*H180</f>
        <v>0</v>
      </c>
      <c r="U180" s="106"/>
      <c r="V180" s="106"/>
      <c r="W180" s="106"/>
      <c r="X180" s="106"/>
      <c r="Y180" s="106"/>
      <c r="Z180" s="106"/>
      <c r="AA180" s="106"/>
      <c r="AB180" s="106"/>
      <c r="AC180" s="106"/>
      <c r="AD180" s="106"/>
      <c r="AE180" s="106"/>
      <c r="AR180" s="169" t="s">
        <v>124</v>
      </c>
      <c r="AT180" s="169" t="s">
        <v>119</v>
      </c>
      <c r="AU180" s="169" t="s">
        <v>85</v>
      </c>
      <c r="AY180" s="99" t="s">
        <v>117</v>
      </c>
      <c r="BE180" s="170">
        <f>IF(N180="základní",J180,0)</f>
        <v>0</v>
      </c>
      <c r="BF180" s="170">
        <f>IF(N180="snížená",J180,0)</f>
        <v>0</v>
      </c>
      <c r="BG180" s="170">
        <f>IF(N180="zákl. přenesená",J180,0)</f>
        <v>0</v>
      </c>
      <c r="BH180" s="170">
        <f>IF(N180="sníž. přenesená",J180,0)</f>
        <v>0</v>
      </c>
      <c r="BI180" s="170">
        <f>IF(N180="nulová",J180,0)</f>
        <v>0</v>
      </c>
      <c r="BJ180" s="99" t="s">
        <v>81</v>
      </c>
      <c r="BK180" s="170">
        <f>ROUND(I180*H180,2)</f>
        <v>0</v>
      </c>
      <c r="BL180" s="99" t="s">
        <v>124</v>
      </c>
      <c r="BM180" s="169" t="s">
        <v>257</v>
      </c>
    </row>
    <row r="181" spans="1:65" s="83" customFormat="1" ht="22.9" customHeight="1">
      <c r="B181" s="157"/>
      <c r="C181" s="214"/>
      <c r="D181" s="215" t="s">
        <v>75</v>
      </c>
      <c r="E181" s="218" t="s">
        <v>258</v>
      </c>
      <c r="F181" s="218" t="s">
        <v>259</v>
      </c>
      <c r="G181" s="214"/>
      <c r="H181" s="214"/>
      <c r="J181" s="219">
        <f>BK181</f>
        <v>0</v>
      </c>
      <c r="K181" s="214"/>
      <c r="L181" s="157"/>
      <c r="M181" s="159"/>
      <c r="N181" s="160"/>
      <c r="O181" s="160"/>
      <c r="P181" s="161">
        <f>SUM(P182:P192)</f>
        <v>0</v>
      </c>
      <c r="Q181" s="160"/>
      <c r="R181" s="161">
        <f>SUM(R182:R192)</f>
        <v>0</v>
      </c>
      <c r="S181" s="160"/>
      <c r="T181" s="162">
        <f>SUM(T182:T192)</f>
        <v>0</v>
      </c>
      <c r="AR181" s="158" t="s">
        <v>81</v>
      </c>
      <c r="AT181" s="163" t="s">
        <v>75</v>
      </c>
      <c r="AU181" s="163" t="s">
        <v>81</v>
      </c>
      <c r="AY181" s="158" t="s">
        <v>117</v>
      </c>
      <c r="BK181" s="164">
        <f>SUM(BK182:BK192)</f>
        <v>0</v>
      </c>
    </row>
    <row r="182" spans="1:65" s="109" customFormat="1" ht="21.75" customHeight="1">
      <c r="A182" s="106"/>
      <c r="B182" s="84"/>
      <c r="C182" s="220" t="s">
        <v>260</v>
      </c>
      <c r="D182" s="220" t="s">
        <v>119</v>
      </c>
      <c r="E182" s="221" t="s">
        <v>261</v>
      </c>
      <c r="F182" s="222" t="s">
        <v>262</v>
      </c>
      <c r="G182" s="223" t="s">
        <v>149</v>
      </c>
      <c r="H182" s="224">
        <v>257.60000000000002</v>
      </c>
      <c r="I182" s="288"/>
      <c r="J182" s="225">
        <f>ROUND(I182*H182,2)</f>
        <v>0</v>
      </c>
      <c r="K182" s="222" t="s">
        <v>123</v>
      </c>
      <c r="L182" s="84"/>
      <c r="M182" s="85" t="s">
        <v>1</v>
      </c>
      <c r="N182" s="165" t="s">
        <v>41</v>
      </c>
      <c r="O182" s="166"/>
      <c r="P182" s="167">
        <f>O182*H182</f>
        <v>0</v>
      </c>
      <c r="Q182" s="167">
        <v>0</v>
      </c>
      <c r="R182" s="167">
        <f>Q182*H182</f>
        <v>0</v>
      </c>
      <c r="S182" s="167">
        <v>0</v>
      </c>
      <c r="T182" s="168">
        <f>S182*H182</f>
        <v>0</v>
      </c>
      <c r="U182" s="106"/>
      <c r="V182" s="106"/>
      <c r="W182" s="106"/>
      <c r="X182" s="106"/>
      <c r="Y182" s="106"/>
      <c r="Z182" s="106"/>
      <c r="AA182" s="106"/>
      <c r="AB182" s="106"/>
      <c r="AC182" s="106"/>
      <c r="AD182" s="106"/>
      <c r="AE182" s="106"/>
      <c r="AR182" s="169" t="s">
        <v>124</v>
      </c>
      <c r="AT182" s="169" t="s">
        <v>119</v>
      </c>
      <c r="AU182" s="169" t="s">
        <v>85</v>
      </c>
      <c r="AY182" s="99" t="s">
        <v>117</v>
      </c>
      <c r="BE182" s="170">
        <f>IF(N182="základní",J182,0)</f>
        <v>0</v>
      </c>
      <c r="BF182" s="170">
        <f>IF(N182="snížená",J182,0)</f>
        <v>0</v>
      </c>
      <c r="BG182" s="170">
        <f>IF(N182="zákl. přenesená",J182,0)</f>
        <v>0</v>
      </c>
      <c r="BH182" s="170">
        <f>IF(N182="sníž. přenesená",J182,0)</f>
        <v>0</v>
      </c>
      <c r="BI182" s="170">
        <f>IF(N182="nulová",J182,0)</f>
        <v>0</v>
      </c>
      <c r="BJ182" s="99" t="s">
        <v>81</v>
      </c>
      <c r="BK182" s="170">
        <f>ROUND(I182*H182,2)</f>
        <v>0</v>
      </c>
      <c r="BL182" s="99" t="s">
        <v>124</v>
      </c>
      <c r="BM182" s="169" t="s">
        <v>263</v>
      </c>
    </row>
    <row r="183" spans="1:65" s="109" customFormat="1" ht="24.2" customHeight="1">
      <c r="A183" s="106"/>
      <c r="B183" s="84"/>
      <c r="C183" s="220" t="s">
        <v>264</v>
      </c>
      <c r="D183" s="220" t="s">
        <v>119</v>
      </c>
      <c r="E183" s="221" t="s">
        <v>265</v>
      </c>
      <c r="F183" s="222" t="s">
        <v>266</v>
      </c>
      <c r="G183" s="223" t="s">
        <v>149</v>
      </c>
      <c r="H183" s="224">
        <v>4894.3999999999996</v>
      </c>
      <c r="I183" s="288"/>
      <c r="J183" s="225">
        <f>ROUND(I183*H183,2)</f>
        <v>0</v>
      </c>
      <c r="K183" s="222" t="s">
        <v>123</v>
      </c>
      <c r="L183" s="84"/>
      <c r="M183" s="85" t="s">
        <v>1</v>
      </c>
      <c r="N183" s="165" t="s">
        <v>41</v>
      </c>
      <c r="O183" s="166"/>
      <c r="P183" s="167">
        <f>O183*H183</f>
        <v>0</v>
      </c>
      <c r="Q183" s="167">
        <v>0</v>
      </c>
      <c r="R183" s="167">
        <f>Q183*H183</f>
        <v>0</v>
      </c>
      <c r="S183" s="167">
        <v>0</v>
      </c>
      <c r="T183" s="168">
        <f>S183*H183</f>
        <v>0</v>
      </c>
      <c r="U183" s="106"/>
      <c r="V183" s="106"/>
      <c r="W183" s="106"/>
      <c r="X183" s="106"/>
      <c r="Y183" s="106"/>
      <c r="Z183" s="106"/>
      <c r="AA183" s="106"/>
      <c r="AB183" s="106"/>
      <c r="AC183" s="106"/>
      <c r="AD183" s="106"/>
      <c r="AE183" s="106"/>
      <c r="AR183" s="169" t="s">
        <v>124</v>
      </c>
      <c r="AT183" s="169" t="s">
        <v>119</v>
      </c>
      <c r="AU183" s="169" t="s">
        <v>85</v>
      </c>
      <c r="AY183" s="99" t="s">
        <v>117</v>
      </c>
      <c r="BE183" s="170">
        <f>IF(N183="základní",J183,0)</f>
        <v>0</v>
      </c>
      <c r="BF183" s="170">
        <f>IF(N183="snížená",J183,0)</f>
        <v>0</v>
      </c>
      <c r="BG183" s="170">
        <f>IF(N183="zákl. přenesená",J183,0)</f>
        <v>0</v>
      </c>
      <c r="BH183" s="170">
        <f>IF(N183="sníž. přenesená",J183,0)</f>
        <v>0</v>
      </c>
      <c r="BI183" s="170">
        <f>IF(N183="nulová",J183,0)</f>
        <v>0</v>
      </c>
      <c r="BJ183" s="99" t="s">
        <v>81</v>
      </c>
      <c r="BK183" s="170">
        <f>ROUND(I183*H183,2)</f>
        <v>0</v>
      </c>
      <c r="BL183" s="99" t="s">
        <v>124</v>
      </c>
      <c r="BM183" s="169" t="s">
        <v>267</v>
      </c>
    </row>
    <row r="184" spans="1:65" s="86" customFormat="1">
      <c r="B184" s="171"/>
      <c r="C184" s="226"/>
      <c r="D184" s="227" t="s">
        <v>143</v>
      </c>
      <c r="E184" s="228" t="s">
        <v>1</v>
      </c>
      <c r="F184" s="229" t="s">
        <v>268</v>
      </c>
      <c r="G184" s="226"/>
      <c r="H184" s="230">
        <v>4894.3999999999996</v>
      </c>
      <c r="J184" s="226"/>
      <c r="K184" s="226"/>
      <c r="L184" s="171"/>
      <c r="M184" s="173"/>
      <c r="N184" s="174"/>
      <c r="O184" s="174"/>
      <c r="P184" s="174"/>
      <c r="Q184" s="174"/>
      <c r="R184" s="174"/>
      <c r="S184" s="174"/>
      <c r="T184" s="175"/>
      <c r="AT184" s="172" t="s">
        <v>143</v>
      </c>
      <c r="AU184" s="172" t="s">
        <v>85</v>
      </c>
      <c r="AV184" s="86" t="s">
        <v>85</v>
      </c>
      <c r="AW184" s="86" t="s">
        <v>32</v>
      </c>
      <c r="AX184" s="86" t="s">
        <v>81</v>
      </c>
      <c r="AY184" s="172" t="s">
        <v>117</v>
      </c>
    </row>
    <row r="185" spans="1:65" s="109" customFormat="1" ht="21.75" customHeight="1">
      <c r="A185" s="106"/>
      <c r="B185" s="84"/>
      <c r="C185" s="220" t="s">
        <v>269</v>
      </c>
      <c r="D185" s="220" t="s">
        <v>119</v>
      </c>
      <c r="E185" s="221" t="s">
        <v>270</v>
      </c>
      <c r="F185" s="222" t="s">
        <v>271</v>
      </c>
      <c r="G185" s="223" t="s">
        <v>149</v>
      </c>
      <c r="H185" s="224">
        <v>71.841999999999999</v>
      </c>
      <c r="I185" s="288"/>
      <c r="J185" s="225">
        <f>ROUND(I185*H185,2)</f>
        <v>0</v>
      </c>
      <c r="K185" s="222" t="s">
        <v>123</v>
      </c>
      <c r="L185" s="84"/>
      <c r="M185" s="85" t="s">
        <v>1</v>
      </c>
      <c r="N185" s="165" t="s">
        <v>41</v>
      </c>
      <c r="O185" s="166"/>
      <c r="P185" s="167">
        <f>O185*H185</f>
        <v>0</v>
      </c>
      <c r="Q185" s="167">
        <v>0</v>
      </c>
      <c r="R185" s="167">
        <f>Q185*H185</f>
        <v>0</v>
      </c>
      <c r="S185" s="167">
        <v>0</v>
      </c>
      <c r="T185" s="168">
        <f>S185*H185</f>
        <v>0</v>
      </c>
      <c r="U185" s="106"/>
      <c r="V185" s="106"/>
      <c r="W185" s="106"/>
      <c r="X185" s="106"/>
      <c r="Y185" s="106"/>
      <c r="Z185" s="106"/>
      <c r="AA185" s="106"/>
      <c r="AB185" s="106"/>
      <c r="AC185" s="106"/>
      <c r="AD185" s="106"/>
      <c r="AE185" s="106"/>
      <c r="AR185" s="169" t="s">
        <v>124</v>
      </c>
      <c r="AT185" s="169" t="s">
        <v>119</v>
      </c>
      <c r="AU185" s="169" t="s">
        <v>85</v>
      </c>
      <c r="AY185" s="99" t="s">
        <v>117</v>
      </c>
      <c r="BE185" s="170">
        <f>IF(N185="základní",J185,0)</f>
        <v>0</v>
      </c>
      <c r="BF185" s="170">
        <f>IF(N185="snížená",J185,0)</f>
        <v>0</v>
      </c>
      <c r="BG185" s="170">
        <f>IF(N185="zákl. přenesená",J185,0)</f>
        <v>0</v>
      </c>
      <c r="BH185" s="170">
        <f>IF(N185="sníž. přenesená",J185,0)</f>
        <v>0</v>
      </c>
      <c r="BI185" s="170">
        <f>IF(N185="nulová",J185,0)</f>
        <v>0</v>
      </c>
      <c r="BJ185" s="99" t="s">
        <v>81</v>
      </c>
      <c r="BK185" s="170">
        <f>ROUND(I185*H185,2)</f>
        <v>0</v>
      </c>
      <c r="BL185" s="99" t="s">
        <v>124</v>
      </c>
      <c r="BM185" s="169" t="s">
        <v>272</v>
      </c>
    </row>
    <row r="186" spans="1:65" s="86" customFormat="1">
      <c r="B186" s="171"/>
      <c r="C186" s="226"/>
      <c r="D186" s="227" t="s">
        <v>143</v>
      </c>
      <c r="E186" s="228" t="s">
        <v>83</v>
      </c>
      <c r="F186" s="229" t="s">
        <v>273</v>
      </c>
      <c r="G186" s="226"/>
      <c r="H186" s="230">
        <v>71.841999999999999</v>
      </c>
      <c r="J186" s="226"/>
      <c r="K186" s="226"/>
      <c r="L186" s="171"/>
      <c r="M186" s="173"/>
      <c r="N186" s="174"/>
      <c r="O186" s="174"/>
      <c r="P186" s="174"/>
      <c r="Q186" s="174"/>
      <c r="R186" s="174"/>
      <c r="S186" s="174"/>
      <c r="T186" s="175"/>
      <c r="AT186" s="172" t="s">
        <v>143</v>
      </c>
      <c r="AU186" s="172" t="s">
        <v>85</v>
      </c>
      <c r="AV186" s="86" t="s">
        <v>85</v>
      </c>
      <c r="AW186" s="86" t="s">
        <v>32</v>
      </c>
      <c r="AX186" s="86" t="s">
        <v>81</v>
      </c>
      <c r="AY186" s="172" t="s">
        <v>117</v>
      </c>
    </row>
    <row r="187" spans="1:65" s="109" customFormat="1" ht="24.2" customHeight="1">
      <c r="A187" s="106"/>
      <c r="B187" s="84"/>
      <c r="C187" s="220" t="s">
        <v>274</v>
      </c>
      <c r="D187" s="220" t="s">
        <v>119</v>
      </c>
      <c r="E187" s="221" t="s">
        <v>275</v>
      </c>
      <c r="F187" s="222" t="s">
        <v>276</v>
      </c>
      <c r="G187" s="223" t="s">
        <v>149</v>
      </c>
      <c r="H187" s="224">
        <v>1364.998</v>
      </c>
      <c r="I187" s="288"/>
      <c r="J187" s="225">
        <f>ROUND(I187*H187,2)</f>
        <v>0</v>
      </c>
      <c r="K187" s="222" t="s">
        <v>123</v>
      </c>
      <c r="L187" s="84"/>
      <c r="M187" s="85" t="s">
        <v>1</v>
      </c>
      <c r="N187" s="165" t="s">
        <v>41</v>
      </c>
      <c r="O187" s="166"/>
      <c r="P187" s="167">
        <f>O187*H187</f>
        <v>0</v>
      </c>
      <c r="Q187" s="167">
        <v>0</v>
      </c>
      <c r="R187" s="167">
        <f>Q187*H187</f>
        <v>0</v>
      </c>
      <c r="S187" s="167">
        <v>0</v>
      </c>
      <c r="T187" s="168">
        <f>S187*H187</f>
        <v>0</v>
      </c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  <c r="AE187" s="106"/>
      <c r="AR187" s="169" t="s">
        <v>124</v>
      </c>
      <c r="AT187" s="169" t="s">
        <v>119</v>
      </c>
      <c r="AU187" s="169" t="s">
        <v>85</v>
      </c>
      <c r="AY187" s="99" t="s">
        <v>117</v>
      </c>
      <c r="BE187" s="170">
        <f>IF(N187="základní",J187,0)</f>
        <v>0</v>
      </c>
      <c r="BF187" s="170">
        <f>IF(N187="snížená",J187,0)</f>
        <v>0</v>
      </c>
      <c r="BG187" s="170">
        <f>IF(N187="zákl. přenesená",J187,0)</f>
        <v>0</v>
      </c>
      <c r="BH187" s="170">
        <f>IF(N187="sníž. přenesená",J187,0)</f>
        <v>0</v>
      </c>
      <c r="BI187" s="170">
        <f>IF(N187="nulová",J187,0)</f>
        <v>0</v>
      </c>
      <c r="BJ187" s="99" t="s">
        <v>81</v>
      </c>
      <c r="BK187" s="170">
        <f>ROUND(I187*H187,2)</f>
        <v>0</v>
      </c>
      <c r="BL187" s="99" t="s">
        <v>124</v>
      </c>
      <c r="BM187" s="169" t="s">
        <v>277</v>
      </c>
    </row>
    <row r="188" spans="1:65" s="86" customFormat="1">
      <c r="B188" s="171"/>
      <c r="C188" s="226"/>
      <c r="D188" s="227" t="s">
        <v>143</v>
      </c>
      <c r="E188" s="228" t="s">
        <v>1</v>
      </c>
      <c r="F188" s="229" t="s">
        <v>278</v>
      </c>
      <c r="G188" s="226"/>
      <c r="H188" s="230">
        <v>1364.998</v>
      </c>
      <c r="J188" s="226"/>
      <c r="K188" s="226"/>
      <c r="L188" s="171"/>
      <c r="M188" s="173"/>
      <c r="N188" s="174"/>
      <c r="O188" s="174"/>
      <c r="P188" s="174"/>
      <c r="Q188" s="174"/>
      <c r="R188" s="174"/>
      <c r="S188" s="174"/>
      <c r="T188" s="175"/>
      <c r="AT188" s="172" t="s">
        <v>143</v>
      </c>
      <c r="AU188" s="172" t="s">
        <v>85</v>
      </c>
      <c r="AV188" s="86" t="s">
        <v>85</v>
      </c>
      <c r="AW188" s="86" t="s">
        <v>32</v>
      </c>
      <c r="AX188" s="86" t="s">
        <v>81</v>
      </c>
      <c r="AY188" s="172" t="s">
        <v>117</v>
      </c>
    </row>
    <row r="189" spans="1:65" s="109" customFormat="1" ht="24.2" customHeight="1">
      <c r="A189" s="106"/>
      <c r="B189" s="84"/>
      <c r="C189" s="220" t="s">
        <v>279</v>
      </c>
      <c r="D189" s="220" t="s">
        <v>119</v>
      </c>
      <c r="E189" s="221" t="s">
        <v>280</v>
      </c>
      <c r="F189" s="222" t="s">
        <v>281</v>
      </c>
      <c r="G189" s="223" t="s">
        <v>149</v>
      </c>
      <c r="H189" s="224">
        <v>329.44200000000001</v>
      </c>
      <c r="I189" s="288"/>
      <c r="J189" s="225">
        <f>ROUND(I189*H189,2)</f>
        <v>0</v>
      </c>
      <c r="K189" s="222" t="s">
        <v>123</v>
      </c>
      <c r="L189" s="84"/>
      <c r="M189" s="85" t="s">
        <v>1</v>
      </c>
      <c r="N189" s="165" t="s">
        <v>41</v>
      </c>
      <c r="O189" s="166"/>
      <c r="P189" s="167">
        <f>O189*H189</f>
        <v>0</v>
      </c>
      <c r="Q189" s="167">
        <v>0</v>
      </c>
      <c r="R189" s="167">
        <f>Q189*H189</f>
        <v>0</v>
      </c>
      <c r="S189" s="167">
        <v>0</v>
      </c>
      <c r="T189" s="168">
        <f>S189*H189</f>
        <v>0</v>
      </c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R189" s="169" t="s">
        <v>124</v>
      </c>
      <c r="AT189" s="169" t="s">
        <v>119</v>
      </c>
      <c r="AU189" s="169" t="s">
        <v>85</v>
      </c>
      <c r="AY189" s="99" t="s">
        <v>117</v>
      </c>
      <c r="BE189" s="170">
        <f>IF(N189="základní",J189,0)</f>
        <v>0</v>
      </c>
      <c r="BF189" s="170">
        <f>IF(N189="snížená",J189,0)</f>
        <v>0</v>
      </c>
      <c r="BG189" s="170">
        <f>IF(N189="zákl. přenesená",J189,0)</f>
        <v>0</v>
      </c>
      <c r="BH189" s="170">
        <f>IF(N189="sníž. přenesená",J189,0)</f>
        <v>0</v>
      </c>
      <c r="BI189" s="170">
        <f>IF(N189="nulová",J189,0)</f>
        <v>0</v>
      </c>
      <c r="BJ189" s="99" t="s">
        <v>81</v>
      </c>
      <c r="BK189" s="170">
        <f>ROUND(I189*H189,2)</f>
        <v>0</v>
      </c>
      <c r="BL189" s="99" t="s">
        <v>124</v>
      </c>
      <c r="BM189" s="169" t="s">
        <v>282</v>
      </c>
    </row>
    <row r="190" spans="1:65" s="109" customFormat="1" ht="33" customHeight="1">
      <c r="A190" s="106"/>
      <c r="B190" s="84"/>
      <c r="C190" s="220" t="s">
        <v>283</v>
      </c>
      <c r="D190" s="220" t="s">
        <v>119</v>
      </c>
      <c r="E190" s="221" t="s">
        <v>284</v>
      </c>
      <c r="F190" s="222" t="s">
        <v>285</v>
      </c>
      <c r="G190" s="223" t="s">
        <v>149</v>
      </c>
      <c r="H190" s="224">
        <v>71.841999999999999</v>
      </c>
      <c r="I190" s="288"/>
      <c r="J190" s="225">
        <f>ROUND(I190*H190,2)</f>
        <v>0</v>
      </c>
      <c r="K190" s="222" t="s">
        <v>123</v>
      </c>
      <c r="L190" s="84"/>
      <c r="M190" s="85" t="s">
        <v>1</v>
      </c>
      <c r="N190" s="165" t="s">
        <v>41</v>
      </c>
      <c r="O190" s="166"/>
      <c r="P190" s="167">
        <f>O190*H190</f>
        <v>0</v>
      </c>
      <c r="Q190" s="167">
        <v>0</v>
      </c>
      <c r="R190" s="167">
        <f>Q190*H190</f>
        <v>0</v>
      </c>
      <c r="S190" s="167">
        <v>0</v>
      </c>
      <c r="T190" s="168">
        <f>S190*H190</f>
        <v>0</v>
      </c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R190" s="169" t="s">
        <v>124</v>
      </c>
      <c r="AT190" s="169" t="s">
        <v>119</v>
      </c>
      <c r="AU190" s="169" t="s">
        <v>85</v>
      </c>
      <c r="AY190" s="99" t="s">
        <v>117</v>
      </c>
      <c r="BE190" s="170">
        <f>IF(N190="základní",J190,0)</f>
        <v>0</v>
      </c>
      <c r="BF190" s="170">
        <f>IF(N190="snížená",J190,0)</f>
        <v>0</v>
      </c>
      <c r="BG190" s="170">
        <f>IF(N190="zákl. přenesená",J190,0)</f>
        <v>0</v>
      </c>
      <c r="BH190" s="170">
        <f>IF(N190="sníž. přenesená",J190,0)</f>
        <v>0</v>
      </c>
      <c r="BI190" s="170">
        <f>IF(N190="nulová",J190,0)</f>
        <v>0</v>
      </c>
      <c r="BJ190" s="99" t="s">
        <v>81</v>
      </c>
      <c r="BK190" s="170">
        <f>ROUND(I190*H190,2)</f>
        <v>0</v>
      </c>
      <c r="BL190" s="99" t="s">
        <v>124</v>
      </c>
      <c r="BM190" s="169" t="s">
        <v>286</v>
      </c>
    </row>
    <row r="191" spans="1:65" s="86" customFormat="1">
      <c r="B191" s="171"/>
      <c r="C191" s="226"/>
      <c r="D191" s="227" t="s">
        <v>143</v>
      </c>
      <c r="E191" s="228" t="s">
        <v>1</v>
      </c>
      <c r="F191" s="229" t="s">
        <v>83</v>
      </c>
      <c r="G191" s="226"/>
      <c r="H191" s="230">
        <v>71.841999999999999</v>
      </c>
      <c r="J191" s="226"/>
      <c r="K191" s="226"/>
      <c r="L191" s="171"/>
      <c r="M191" s="173"/>
      <c r="N191" s="174"/>
      <c r="O191" s="174"/>
      <c r="P191" s="174"/>
      <c r="Q191" s="174"/>
      <c r="R191" s="174"/>
      <c r="S191" s="174"/>
      <c r="T191" s="175"/>
      <c r="AT191" s="172" t="s">
        <v>143</v>
      </c>
      <c r="AU191" s="172" t="s">
        <v>85</v>
      </c>
      <c r="AV191" s="86" t="s">
        <v>85</v>
      </c>
      <c r="AW191" s="86" t="s">
        <v>32</v>
      </c>
      <c r="AX191" s="86" t="s">
        <v>81</v>
      </c>
      <c r="AY191" s="172" t="s">
        <v>117</v>
      </c>
    </row>
    <row r="192" spans="1:65" s="109" customFormat="1" ht="44.25" customHeight="1">
      <c r="A192" s="106"/>
      <c r="B192" s="84"/>
      <c r="C192" s="220" t="s">
        <v>287</v>
      </c>
      <c r="D192" s="220" t="s">
        <v>119</v>
      </c>
      <c r="E192" s="221" t="s">
        <v>288</v>
      </c>
      <c r="F192" s="222" t="s">
        <v>289</v>
      </c>
      <c r="G192" s="223" t="s">
        <v>149</v>
      </c>
      <c r="H192" s="224">
        <v>257.60000000000002</v>
      </c>
      <c r="I192" s="288"/>
      <c r="J192" s="225">
        <f>ROUND(I192*H192,2)</f>
        <v>0</v>
      </c>
      <c r="K192" s="222" t="s">
        <v>123</v>
      </c>
      <c r="L192" s="84"/>
      <c r="M192" s="85" t="s">
        <v>1</v>
      </c>
      <c r="N192" s="165" t="s">
        <v>41</v>
      </c>
      <c r="O192" s="166"/>
      <c r="P192" s="167">
        <f>O192*H192</f>
        <v>0</v>
      </c>
      <c r="Q192" s="167">
        <v>0</v>
      </c>
      <c r="R192" s="167">
        <f>Q192*H192</f>
        <v>0</v>
      </c>
      <c r="S192" s="167">
        <v>0</v>
      </c>
      <c r="T192" s="168">
        <f>S192*H192</f>
        <v>0</v>
      </c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R192" s="169" t="s">
        <v>124</v>
      </c>
      <c r="AT192" s="169" t="s">
        <v>119</v>
      </c>
      <c r="AU192" s="169" t="s">
        <v>85</v>
      </c>
      <c r="AY192" s="99" t="s">
        <v>117</v>
      </c>
      <c r="BE192" s="170">
        <f>IF(N192="základní",J192,0)</f>
        <v>0</v>
      </c>
      <c r="BF192" s="170">
        <f>IF(N192="snížená",J192,0)</f>
        <v>0</v>
      </c>
      <c r="BG192" s="170">
        <f>IF(N192="zákl. přenesená",J192,0)</f>
        <v>0</v>
      </c>
      <c r="BH192" s="170">
        <f>IF(N192="sníž. přenesená",J192,0)</f>
        <v>0</v>
      </c>
      <c r="BI192" s="170">
        <f>IF(N192="nulová",J192,0)</f>
        <v>0</v>
      </c>
      <c r="BJ192" s="99" t="s">
        <v>81</v>
      </c>
      <c r="BK192" s="170">
        <f>ROUND(I192*H192,2)</f>
        <v>0</v>
      </c>
      <c r="BL192" s="99" t="s">
        <v>124</v>
      </c>
      <c r="BM192" s="169" t="s">
        <v>290</v>
      </c>
    </row>
    <row r="193" spans="1:65" s="83" customFormat="1" ht="22.9" customHeight="1">
      <c r="B193" s="157"/>
      <c r="C193" s="214"/>
      <c r="D193" s="215" t="s">
        <v>75</v>
      </c>
      <c r="E193" s="218" t="s">
        <v>291</v>
      </c>
      <c r="F193" s="218" t="s">
        <v>292</v>
      </c>
      <c r="G193" s="214"/>
      <c r="H193" s="214"/>
      <c r="J193" s="219">
        <f>BK193</f>
        <v>0</v>
      </c>
      <c r="K193" s="214"/>
      <c r="L193" s="157"/>
      <c r="M193" s="159"/>
      <c r="N193" s="160"/>
      <c r="O193" s="160"/>
      <c r="P193" s="161">
        <f>P194</f>
        <v>0</v>
      </c>
      <c r="Q193" s="160"/>
      <c r="R193" s="161">
        <f>R194</f>
        <v>0</v>
      </c>
      <c r="S193" s="160"/>
      <c r="T193" s="162">
        <f>T194</f>
        <v>0</v>
      </c>
      <c r="AR193" s="158" t="s">
        <v>81</v>
      </c>
      <c r="AT193" s="163" t="s">
        <v>75</v>
      </c>
      <c r="AU193" s="163" t="s">
        <v>81</v>
      </c>
      <c r="AY193" s="158" t="s">
        <v>117</v>
      </c>
      <c r="BK193" s="164">
        <f>BK194</f>
        <v>0</v>
      </c>
    </row>
    <row r="194" spans="1:65" s="109" customFormat="1" ht="33" customHeight="1">
      <c r="A194" s="106"/>
      <c r="B194" s="84"/>
      <c r="C194" s="220" t="s">
        <v>293</v>
      </c>
      <c r="D194" s="220" t="s">
        <v>119</v>
      </c>
      <c r="E194" s="221" t="s">
        <v>294</v>
      </c>
      <c r="F194" s="222" t="s">
        <v>295</v>
      </c>
      <c r="G194" s="223" t="s">
        <v>149</v>
      </c>
      <c r="H194" s="224">
        <v>501.66</v>
      </c>
      <c r="I194" s="288"/>
      <c r="J194" s="225">
        <f>ROUND(I194*H194,2)</f>
        <v>0</v>
      </c>
      <c r="K194" s="222" t="s">
        <v>123</v>
      </c>
      <c r="L194" s="84"/>
      <c r="M194" s="85" t="s">
        <v>1</v>
      </c>
      <c r="N194" s="165" t="s">
        <v>41</v>
      </c>
      <c r="O194" s="166"/>
      <c r="P194" s="167">
        <f>O194*H194</f>
        <v>0</v>
      </c>
      <c r="Q194" s="167">
        <v>0</v>
      </c>
      <c r="R194" s="167">
        <f>Q194*H194</f>
        <v>0</v>
      </c>
      <c r="S194" s="167">
        <v>0</v>
      </c>
      <c r="T194" s="168">
        <f>S194*H194</f>
        <v>0</v>
      </c>
      <c r="U194" s="106"/>
      <c r="V194" s="106"/>
      <c r="W194" s="106"/>
      <c r="X194" s="106"/>
      <c r="Y194" s="106"/>
      <c r="Z194" s="106"/>
      <c r="AA194" s="106"/>
      <c r="AB194" s="106"/>
      <c r="AC194" s="106"/>
      <c r="AD194" s="106"/>
      <c r="AE194" s="106"/>
      <c r="AR194" s="169" t="s">
        <v>124</v>
      </c>
      <c r="AT194" s="169" t="s">
        <v>119</v>
      </c>
      <c r="AU194" s="169" t="s">
        <v>85</v>
      </c>
      <c r="AY194" s="99" t="s">
        <v>117</v>
      </c>
      <c r="BE194" s="170">
        <f>IF(N194="základní",J194,0)</f>
        <v>0</v>
      </c>
      <c r="BF194" s="170">
        <f>IF(N194="snížená",J194,0)</f>
        <v>0</v>
      </c>
      <c r="BG194" s="170">
        <f>IF(N194="zákl. přenesená",J194,0)</f>
        <v>0</v>
      </c>
      <c r="BH194" s="170">
        <f>IF(N194="sníž. přenesená",J194,0)</f>
        <v>0</v>
      </c>
      <c r="BI194" s="170">
        <f>IF(N194="nulová",J194,0)</f>
        <v>0</v>
      </c>
      <c r="BJ194" s="99" t="s">
        <v>81</v>
      </c>
      <c r="BK194" s="170">
        <f>ROUND(I194*H194,2)</f>
        <v>0</v>
      </c>
      <c r="BL194" s="99" t="s">
        <v>124</v>
      </c>
      <c r="BM194" s="169" t="s">
        <v>296</v>
      </c>
    </row>
    <row r="195" spans="1:65" s="83" customFormat="1" ht="25.9" customHeight="1">
      <c r="B195" s="157"/>
      <c r="C195" s="214"/>
      <c r="D195" s="215" t="s">
        <v>75</v>
      </c>
      <c r="E195" s="216" t="s">
        <v>297</v>
      </c>
      <c r="F195" s="216" t="s">
        <v>298</v>
      </c>
      <c r="G195" s="214"/>
      <c r="H195" s="214"/>
      <c r="J195" s="217">
        <f>BK195</f>
        <v>0</v>
      </c>
      <c r="K195" s="214"/>
      <c r="L195" s="157"/>
      <c r="M195" s="159"/>
      <c r="N195" s="160"/>
      <c r="O195" s="160"/>
      <c r="P195" s="161">
        <f>P196+P198</f>
        <v>0</v>
      </c>
      <c r="Q195" s="160"/>
      <c r="R195" s="161">
        <f>R196+R198</f>
        <v>0</v>
      </c>
      <c r="S195" s="160"/>
      <c r="T195" s="162">
        <f>T196+T198</f>
        <v>0</v>
      </c>
      <c r="AR195" s="158" t="s">
        <v>138</v>
      </c>
      <c r="AT195" s="163" t="s">
        <v>75</v>
      </c>
      <c r="AU195" s="163" t="s">
        <v>76</v>
      </c>
      <c r="AY195" s="158" t="s">
        <v>117</v>
      </c>
      <c r="BK195" s="164">
        <f>BK196+BK198</f>
        <v>0</v>
      </c>
    </row>
    <row r="196" spans="1:65" s="83" customFormat="1" ht="22.9" customHeight="1">
      <c r="B196" s="157"/>
      <c r="C196" s="214"/>
      <c r="D196" s="215" t="s">
        <v>75</v>
      </c>
      <c r="E196" s="218" t="s">
        <v>299</v>
      </c>
      <c r="F196" s="218" t="s">
        <v>300</v>
      </c>
      <c r="G196" s="214"/>
      <c r="H196" s="214"/>
      <c r="J196" s="219">
        <f>BK196</f>
        <v>0</v>
      </c>
      <c r="K196" s="214"/>
      <c r="L196" s="157"/>
      <c r="M196" s="159"/>
      <c r="N196" s="160"/>
      <c r="O196" s="160"/>
      <c r="P196" s="161">
        <f>P197</f>
        <v>0</v>
      </c>
      <c r="Q196" s="160"/>
      <c r="R196" s="161">
        <f>R197</f>
        <v>0</v>
      </c>
      <c r="S196" s="160"/>
      <c r="T196" s="162">
        <f>T197</f>
        <v>0</v>
      </c>
      <c r="AR196" s="158" t="s">
        <v>138</v>
      </c>
      <c r="AT196" s="163" t="s">
        <v>75</v>
      </c>
      <c r="AU196" s="163" t="s">
        <v>81</v>
      </c>
      <c r="AY196" s="158" t="s">
        <v>117</v>
      </c>
      <c r="BK196" s="164">
        <f>BK197</f>
        <v>0</v>
      </c>
    </row>
    <row r="197" spans="1:65" s="109" customFormat="1" ht="16.5" customHeight="1">
      <c r="A197" s="106"/>
      <c r="B197" s="84"/>
      <c r="C197" s="220" t="s">
        <v>301</v>
      </c>
      <c r="D197" s="220" t="s">
        <v>119</v>
      </c>
      <c r="E197" s="221" t="s">
        <v>302</v>
      </c>
      <c r="F197" s="222" t="s">
        <v>300</v>
      </c>
      <c r="G197" s="223" t="s">
        <v>303</v>
      </c>
      <c r="H197" s="224">
        <v>1</v>
      </c>
      <c r="I197" s="288"/>
      <c r="J197" s="225">
        <f>ROUND(I197*H197,2)</f>
        <v>0</v>
      </c>
      <c r="K197" s="222" t="s">
        <v>123</v>
      </c>
      <c r="L197" s="84"/>
      <c r="M197" s="85" t="s">
        <v>1</v>
      </c>
      <c r="N197" s="165" t="s">
        <v>41</v>
      </c>
      <c r="O197" s="166"/>
      <c r="P197" s="167">
        <f>O197*H197</f>
        <v>0</v>
      </c>
      <c r="Q197" s="167">
        <v>0</v>
      </c>
      <c r="R197" s="167">
        <f>Q197*H197</f>
        <v>0</v>
      </c>
      <c r="S197" s="167">
        <v>0</v>
      </c>
      <c r="T197" s="168">
        <f>S197*H197</f>
        <v>0</v>
      </c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06"/>
      <c r="AE197" s="106"/>
      <c r="AR197" s="169" t="s">
        <v>304</v>
      </c>
      <c r="AT197" s="169" t="s">
        <v>119</v>
      </c>
      <c r="AU197" s="169" t="s">
        <v>85</v>
      </c>
      <c r="AY197" s="99" t="s">
        <v>117</v>
      </c>
      <c r="BE197" s="170">
        <f>IF(N197="základní",J197,0)</f>
        <v>0</v>
      </c>
      <c r="BF197" s="170">
        <f>IF(N197="snížená",J197,0)</f>
        <v>0</v>
      </c>
      <c r="BG197" s="170">
        <f>IF(N197="zákl. přenesená",J197,0)</f>
        <v>0</v>
      </c>
      <c r="BH197" s="170">
        <f>IF(N197="sníž. přenesená",J197,0)</f>
        <v>0</v>
      </c>
      <c r="BI197" s="170">
        <f>IF(N197="nulová",J197,0)</f>
        <v>0</v>
      </c>
      <c r="BJ197" s="99" t="s">
        <v>81</v>
      </c>
      <c r="BK197" s="170">
        <f>ROUND(I197*H197,2)</f>
        <v>0</v>
      </c>
      <c r="BL197" s="99" t="s">
        <v>304</v>
      </c>
      <c r="BM197" s="169" t="s">
        <v>305</v>
      </c>
    </row>
    <row r="198" spans="1:65" s="83" customFormat="1" ht="22.9" customHeight="1">
      <c r="B198" s="157"/>
      <c r="C198" s="214"/>
      <c r="D198" s="215" t="s">
        <v>75</v>
      </c>
      <c r="E198" s="218" t="s">
        <v>306</v>
      </c>
      <c r="F198" s="218" t="s">
        <v>307</v>
      </c>
      <c r="G198" s="214"/>
      <c r="H198" s="214"/>
      <c r="J198" s="219">
        <f>BK198</f>
        <v>0</v>
      </c>
      <c r="K198" s="214"/>
      <c r="L198" s="157"/>
      <c r="M198" s="159"/>
      <c r="N198" s="160"/>
      <c r="O198" s="160"/>
      <c r="P198" s="161">
        <f>P199</f>
        <v>0</v>
      </c>
      <c r="Q198" s="160"/>
      <c r="R198" s="161">
        <f>R199</f>
        <v>0</v>
      </c>
      <c r="S198" s="160"/>
      <c r="T198" s="162">
        <f>T199</f>
        <v>0</v>
      </c>
      <c r="AR198" s="158" t="s">
        <v>138</v>
      </c>
      <c r="AT198" s="163" t="s">
        <v>75</v>
      </c>
      <c r="AU198" s="163" t="s">
        <v>81</v>
      </c>
      <c r="AY198" s="158" t="s">
        <v>117</v>
      </c>
      <c r="BK198" s="164">
        <f>BK199</f>
        <v>0</v>
      </c>
    </row>
    <row r="199" spans="1:65" s="109" customFormat="1" ht="16.5" customHeight="1">
      <c r="A199" s="106"/>
      <c r="B199" s="84"/>
      <c r="C199" s="220" t="s">
        <v>308</v>
      </c>
      <c r="D199" s="220" t="s">
        <v>119</v>
      </c>
      <c r="E199" s="221" t="s">
        <v>309</v>
      </c>
      <c r="F199" s="222" t="s">
        <v>310</v>
      </c>
      <c r="G199" s="223" t="s">
        <v>303</v>
      </c>
      <c r="H199" s="224">
        <v>1</v>
      </c>
      <c r="I199" s="288"/>
      <c r="J199" s="225">
        <f>ROUND(I199*H199,2)</f>
        <v>0</v>
      </c>
      <c r="K199" s="222" t="s">
        <v>123</v>
      </c>
      <c r="L199" s="84"/>
      <c r="M199" s="89" t="s">
        <v>1</v>
      </c>
      <c r="N199" s="183" t="s">
        <v>41</v>
      </c>
      <c r="O199" s="184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06"/>
      <c r="AE199" s="106"/>
      <c r="AR199" s="169" t="s">
        <v>304</v>
      </c>
      <c r="AT199" s="169" t="s">
        <v>119</v>
      </c>
      <c r="AU199" s="169" t="s">
        <v>85</v>
      </c>
      <c r="AY199" s="99" t="s">
        <v>117</v>
      </c>
      <c r="BE199" s="170">
        <f>IF(N199="základní",J199,0)</f>
        <v>0</v>
      </c>
      <c r="BF199" s="170">
        <f>IF(N199="snížená",J199,0)</f>
        <v>0</v>
      </c>
      <c r="BG199" s="170">
        <f>IF(N199="zákl. přenesená",J199,0)</f>
        <v>0</v>
      </c>
      <c r="BH199" s="170">
        <f>IF(N199="sníž. přenesená",J199,0)</f>
        <v>0</v>
      </c>
      <c r="BI199" s="170">
        <f>IF(N199="nulová",J199,0)</f>
        <v>0</v>
      </c>
      <c r="BJ199" s="99" t="s">
        <v>81</v>
      </c>
      <c r="BK199" s="170">
        <f>ROUND(I199*H199,2)</f>
        <v>0</v>
      </c>
      <c r="BL199" s="99" t="s">
        <v>304</v>
      </c>
      <c r="BM199" s="169" t="s">
        <v>311</v>
      </c>
    </row>
    <row r="200" spans="1:65" s="109" customFormat="1" ht="6.95" customHeight="1">
      <c r="A200" s="106"/>
      <c r="B200" s="137"/>
      <c r="C200" s="206"/>
      <c r="D200" s="206"/>
      <c r="E200" s="206"/>
      <c r="F200" s="206"/>
      <c r="G200" s="206"/>
      <c r="H200" s="206"/>
      <c r="I200" s="206"/>
      <c r="J200" s="206"/>
      <c r="K200" s="206"/>
      <c r="L200" s="84"/>
      <c r="M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106"/>
      <c r="AD200" s="106"/>
      <c r="AE200" s="106"/>
    </row>
  </sheetData>
  <sheetProtection algorithmName="SHA-512" hashValue="SJ51Jg7YheWqoJ/HMVCHJBkgAFSxgCXisiZbKUwGlH+AIyocCMYFQfqh7PjyEI3Kp+BklTGUI2uSvMWxDYVdIw==" saltValue="RWZxKZ+FCWngXs2Lmvb2LQ==" spinCount="100000" sheet="1" objects="1" scenarios="1"/>
  <autoFilter ref="C121:K199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312</v>
      </c>
      <c r="H4" s="13"/>
    </row>
    <row r="5" spans="1:8" s="1" customFormat="1" ht="12" customHeight="1">
      <c r="B5" s="13"/>
      <c r="C5" s="17" t="s">
        <v>13</v>
      </c>
      <c r="D5" s="275" t="s">
        <v>14</v>
      </c>
      <c r="E5" s="241"/>
      <c r="F5" s="241"/>
      <c r="H5" s="13"/>
    </row>
    <row r="6" spans="1:8" s="1" customFormat="1" ht="36.950000000000003" customHeight="1">
      <c r="B6" s="13"/>
      <c r="C6" s="19" t="s">
        <v>16</v>
      </c>
      <c r="D6" s="272" t="s">
        <v>17</v>
      </c>
      <c r="E6" s="241"/>
      <c r="F6" s="241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15. 4. 2024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104</v>
      </c>
      <c r="F9" s="82" t="s">
        <v>313</v>
      </c>
      <c r="G9" s="78"/>
      <c r="H9" s="79"/>
    </row>
    <row r="10" spans="1:8" s="2" customFormat="1" ht="26.45" customHeight="1">
      <c r="A10" s="24"/>
      <c r="B10" s="25"/>
      <c r="C10" s="90" t="s">
        <v>14</v>
      </c>
      <c r="D10" s="90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1" t="s">
        <v>314</v>
      </c>
      <c r="D11" s="92" t="s">
        <v>1</v>
      </c>
      <c r="E11" s="93" t="s">
        <v>1</v>
      </c>
      <c r="F11" s="94">
        <v>26.093</v>
      </c>
      <c r="G11" s="24"/>
      <c r="H11" s="25"/>
    </row>
    <row r="12" spans="1:8" s="2" customFormat="1" ht="16.899999999999999" customHeight="1">
      <c r="A12" s="24"/>
      <c r="B12" s="25"/>
      <c r="C12" s="91" t="s">
        <v>315</v>
      </c>
      <c r="D12" s="92" t="s">
        <v>1</v>
      </c>
      <c r="E12" s="93" t="s">
        <v>1</v>
      </c>
      <c r="F12" s="94">
        <v>220</v>
      </c>
      <c r="G12" s="24"/>
      <c r="H12" s="25"/>
    </row>
    <row r="13" spans="1:8" s="2" customFormat="1" ht="16.899999999999999" customHeight="1">
      <c r="A13" s="24"/>
      <c r="B13" s="25"/>
      <c r="C13" s="91" t="s">
        <v>83</v>
      </c>
      <c r="D13" s="92" t="s">
        <v>1</v>
      </c>
      <c r="E13" s="93" t="s">
        <v>1</v>
      </c>
      <c r="F13" s="94">
        <v>71.841999999999999</v>
      </c>
      <c r="G13" s="24"/>
      <c r="H13" s="25"/>
    </row>
    <row r="14" spans="1:8" s="2" customFormat="1" ht="16.899999999999999" customHeight="1">
      <c r="A14" s="24"/>
      <c r="B14" s="25"/>
      <c r="C14" s="95" t="s">
        <v>83</v>
      </c>
      <c r="D14" s="95" t="s">
        <v>273</v>
      </c>
      <c r="E14" s="10" t="s">
        <v>1</v>
      </c>
      <c r="F14" s="96">
        <v>71.841999999999999</v>
      </c>
      <c r="G14" s="24"/>
      <c r="H14" s="25"/>
    </row>
    <row r="15" spans="1:8" s="2" customFormat="1" ht="16.899999999999999" customHeight="1">
      <c r="A15" s="24"/>
      <c r="B15" s="25"/>
      <c r="C15" s="97" t="s">
        <v>316</v>
      </c>
      <c r="D15" s="24"/>
      <c r="E15" s="24"/>
      <c r="F15" s="24"/>
      <c r="G15" s="24"/>
      <c r="H15" s="25"/>
    </row>
    <row r="16" spans="1:8" s="2" customFormat="1" ht="16.899999999999999" customHeight="1">
      <c r="A16" s="24"/>
      <c r="B16" s="25"/>
      <c r="C16" s="95" t="s">
        <v>270</v>
      </c>
      <c r="D16" s="95" t="s">
        <v>271</v>
      </c>
      <c r="E16" s="10" t="s">
        <v>149</v>
      </c>
      <c r="F16" s="96">
        <v>71.841999999999999</v>
      </c>
      <c r="G16" s="24"/>
      <c r="H16" s="25"/>
    </row>
    <row r="17" spans="1:8" s="2" customFormat="1" ht="16.899999999999999" customHeight="1">
      <c r="A17" s="24"/>
      <c r="B17" s="25"/>
      <c r="C17" s="95" t="s">
        <v>275</v>
      </c>
      <c r="D17" s="95" t="s">
        <v>276</v>
      </c>
      <c r="E17" s="10" t="s">
        <v>149</v>
      </c>
      <c r="F17" s="96">
        <v>1364.998</v>
      </c>
      <c r="G17" s="24"/>
      <c r="H17" s="25"/>
    </row>
    <row r="18" spans="1:8" s="2" customFormat="1" ht="22.5">
      <c r="A18" s="24"/>
      <c r="B18" s="25"/>
      <c r="C18" s="95" t="s">
        <v>284</v>
      </c>
      <c r="D18" s="95" t="s">
        <v>285</v>
      </c>
      <c r="E18" s="10" t="s">
        <v>149</v>
      </c>
      <c r="F18" s="96">
        <v>71.841999999999999</v>
      </c>
      <c r="G18" s="24"/>
      <c r="H18" s="25"/>
    </row>
    <row r="19" spans="1:8" s="2" customFormat="1" ht="7.35" customHeight="1">
      <c r="A19" s="24"/>
      <c r="B19" s="38"/>
      <c r="C19" s="39"/>
      <c r="D19" s="39"/>
      <c r="E19" s="39"/>
      <c r="F19" s="39"/>
      <c r="G19" s="39"/>
      <c r="H19" s="25"/>
    </row>
    <row r="20" spans="1:8" s="2" customFormat="1">
      <c r="A20" s="24"/>
      <c r="B20" s="24"/>
      <c r="C20" s="24"/>
      <c r="D20" s="24"/>
      <c r="E20" s="24"/>
      <c r="F20" s="24"/>
      <c r="G20" s="24"/>
      <c r="H20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Mesto24014 - Štěpánov ABS...</vt:lpstr>
      <vt:lpstr>Seznam figur</vt:lpstr>
      <vt:lpstr>'Mesto24014 - Štěpánov ABS...'!Názvy_tisku</vt:lpstr>
      <vt:lpstr>'Rekapitulace stavby'!Názvy_tisku</vt:lpstr>
      <vt:lpstr>'Seznam figur'!Názvy_tisku</vt:lpstr>
      <vt:lpstr>'Mesto24014 - Štěpánov ABS...'!Oblast_tisku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2024-04-16T06:16:18Z</dcterms:created>
  <dcterms:modified xsi:type="dcterms:W3CDTF">2024-05-27T11:03:41Z</dcterms:modified>
</cp:coreProperties>
</file>